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Nová složka\"/>
    </mc:Choice>
  </mc:AlternateContent>
  <bookViews>
    <workbookView xWindow="0" yWindow="0" windowWidth="21570" windowHeight="8055"/>
  </bookViews>
  <sheets>
    <sheet name="Rekapitulace stavby" sheetId="1" r:id="rId1"/>
    <sheet name="SO 01 - Oprava staniční k..." sheetId="2" r:id="rId2"/>
    <sheet name="SO 02 - Oprava staniční k..." sheetId="3" r:id="rId3"/>
    <sheet name="VON - Oprava staničních k..." sheetId="4" r:id="rId4"/>
  </sheets>
  <definedNames>
    <definedName name="_xlnm._FilterDatabase" localSheetId="1" hidden="1">'SO 01 - Oprava staniční k...'!$C$118:$K$267</definedName>
    <definedName name="_xlnm._FilterDatabase" localSheetId="2" hidden="1">'SO 02 - Oprava staniční k...'!$C$118:$K$259</definedName>
    <definedName name="_xlnm._FilterDatabase" localSheetId="3" hidden="1">'VON - Oprava staničních k...'!$C$116:$K$137</definedName>
    <definedName name="_xlnm.Print_Titles" localSheetId="0">'Rekapitulace stavby'!$92:$92</definedName>
    <definedName name="_xlnm.Print_Titles" localSheetId="1">'SO 01 - Oprava staniční k...'!$118:$118</definedName>
    <definedName name="_xlnm.Print_Titles" localSheetId="2">'SO 02 - Oprava staniční k...'!$118:$118</definedName>
    <definedName name="_xlnm.Print_Titles" localSheetId="3">'VON - Oprava staničních k...'!$116:$116</definedName>
    <definedName name="_xlnm.Print_Area" localSheetId="0">'Rekapitulace stavby'!$D$4:$AO$76,'Rekapitulace stavby'!$C$82:$AQ$98</definedName>
    <definedName name="_xlnm.Print_Area" localSheetId="1">'SO 01 - Oprava staniční k...'!$C$4:$J$39,'SO 01 - Oprava staniční k...'!$C$50:$J$76,'SO 01 - Oprava staniční k...'!$C$82:$J$100,'SO 01 - Oprava staniční k...'!$C$106:$K$267</definedName>
    <definedName name="_xlnm.Print_Area" localSheetId="2">'SO 02 - Oprava staniční k...'!$C$4:$J$39,'SO 02 - Oprava staniční k...'!$C$50:$J$76,'SO 02 - Oprava staniční k...'!$C$82:$J$100,'SO 02 - Oprava staniční k...'!$C$106:$K$259</definedName>
    <definedName name="_xlnm.Print_Area" localSheetId="3">'VON - Oprava staničních k...'!$C$4:$J$39,'VON - Oprava staničních k...'!$C$50:$J$76,'VON - Oprava staničních k...'!$C$82:$J$98,'VON - Oprava staničních k...'!$C$104:$K$137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114" i="4"/>
  <c r="J23" i="4"/>
  <c r="J21" i="4"/>
  <c r="E21" i="4"/>
  <c r="J113" i="4"/>
  <c r="J20" i="4"/>
  <c r="J18" i="4"/>
  <c r="E18" i="4"/>
  <c r="F114" i="4"/>
  <c r="J17" i="4"/>
  <c r="J12" i="4"/>
  <c r="J111" i="4"/>
  <c r="E7" i="4"/>
  <c r="E107" i="4"/>
  <c r="J37" i="3"/>
  <c r="J36" i="3"/>
  <c r="AY96" i="1"/>
  <c r="J35" i="3"/>
  <c r="AX96" i="1" s="1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116" i="3" s="1"/>
  <c r="J17" i="3"/>
  <c r="J12" i="3"/>
  <c r="J89" i="3" s="1"/>
  <c r="E7" i="3"/>
  <c r="E109" i="3"/>
  <c r="J37" i="2"/>
  <c r="J36" i="2"/>
  <c r="AY95" i="1"/>
  <c r="J35" i="2"/>
  <c r="AX95" i="1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116" i="2" s="1"/>
  <c r="J17" i="2"/>
  <c r="J12" i="2"/>
  <c r="J113" i="2"/>
  <c r="E7" i="2"/>
  <c r="E109" i="2"/>
  <c r="L90" i="1"/>
  <c r="AM90" i="1"/>
  <c r="AM89" i="1"/>
  <c r="L89" i="1"/>
  <c r="AM87" i="1"/>
  <c r="L87" i="1"/>
  <c r="L85" i="1"/>
  <c r="L84" i="1"/>
  <c r="BK135" i="4"/>
  <c r="J135" i="4"/>
  <c r="BK132" i="4"/>
  <c r="J132" i="4"/>
  <c r="BK129" i="4"/>
  <c r="J129" i="4"/>
  <c r="BK126" i="4"/>
  <c r="J126" i="4"/>
  <c r="BK123" i="4"/>
  <c r="J123" i="4"/>
  <c r="BK121" i="4"/>
  <c r="J121" i="4"/>
  <c r="BK119" i="4"/>
  <c r="J119" i="4"/>
  <c r="J254" i="3"/>
  <c r="BK251" i="3"/>
  <c r="J248" i="3"/>
  <c r="J242" i="3"/>
  <c r="J223" i="3"/>
  <c r="BK215" i="3"/>
  <c r="BK213" i="3"/>
  <c r="J209" i="3"/>
  <c r="J207" i="3"/>
  <c r="BK205" i="3"/>
  <c r="BK203" i="3"/>
  <c r="BK201" i="3"/>
  <c r="BK198" i="3"/>
  <c r="J195" i="3"/>
  <c r="BK193" i="3"/>
  <c r="J191" i="3"/>
  <c r="BK188" i="3"/>
  <c r="BK185" i="3"/>
  <c r="J183" i="3"/>
  <c r="BK181" i="3"/>
  <c r="J179" i="3"/>
  <c r="J176" i="3"/>
  <c r="J173" i="3"/>
  <c r="J171" i="3"/>
  <c r="BK169" i="3"/>
  <c r="J167" i="3"/>
  <c r="J165" i="3"/>
  <c r="J163" i="3"/>
  <c r="J161" i="3"/>
  <c r="BK158" i="3"/>
  <c r="BK156" i="3"/>
  <c r="J154" i="3"/>
  <c r="J152" i="3"/>
  <c r="J150" i="3"/>
  <c r="BK148" i="3"/>
  <c r="J143" i="3"/>
  <c r="J140" i="3"/>
  <c r="J137" i="3"/>
  <c r="J134" i="3"/>
  <c r="J131" i="3"/>
  <c r="BK129" i="3"/>
  <c r="J127" i="3"/>
  <c r="BK125" i="3"/>
  <c r="J122" i="3"/>
  <c r="BK259" i="2"/>
  <c r="BK256" i="2"/>
  <c r="J253" i="2"/>
  <c r="J250" i="2"/>
  <c r="BK247" i="2"/>
  <c r="J241" i="2"/>
  <c r="J239" i="2"/>
  <c r="J234" i="2"/>
  <c r="BK220" i="2"/>
  <c r="J218" i="2"/>
  <c r="J216" i="2"/>
  <c r="J212" i="2"/>
  <c r="J208" i="2"/>
  <c r="BK206" i="2"/>
  <c r="J202" i="2"/>
  <c r="J196" i="2"/>
  <c r="J194" i="2"/>
  <c r="BK189" i="2"/>
  <c r="BK186" i="2"/>
  <c r="BK181" i="2"/>
  <c r="J176" i="2"/>
  <c r="J173" i="2"/>
  <c r="J168" i="2"/>
  <c r="BK164" i="2"/>
  <c r="J160" i="2"/>
  <c r="J157" i="2"/>
  <c r="J155" i="2"/>
  <c r="J153" i="2"/>
  <c r="BK151" i="2"/>
  <c r="J144" i="2"/>
  <c r="BK141" i="2"/>
  <c r="BK135" i="2"/>
  <c r="J132" i="2"/>
  <c r="J129" i="2"/>
  <c r="J127" i="2"/>
  <c r="J125" i="2"/>
  <c r="J122" i="2"/>
  <c r="AS94" i="1"/>
  <c r="BK257" i="3"/>
  <c r="J257" i="3"/>
  <c r="BK254" i="3"/>
  <c r="J251" i="3"/>
  <c r="BK248" i="3"/>
  <c r="J245" i="3"/>
  <c r="BK245" i="3"/>
  <c r="J239" i="3"/>
  <c r="J234" i="3"/>
  <c r="BK232" i="3"/>
  <c r="J229" i="3"/>
  <c r="J226" i="3"/>
  <c r="BK223" i="3"/>
  <c r="BK221" i="3"/>
  <c r="J219" i="3"/>
  <c r="BK217" i="3"/>
  <c r="J215" i="3"/>
  <c r="J213" i="3"/>
  <c r="BK211" i="3"/>
  <c r="BK262" i="2"/>
  <c r="BK250" i="2"/>
  <c r="BK241" i="2"/>
  <c r="BK234" i="2"/>
  <c r="J229" i="2"/>
  <c r="J226" i="2"/>
  <c r="BK224" i="2"/>
  <c r="BK222" i="2"/>
  <c r="J220" i="2"/>
  <c r="BK218" i="2"/>
  <c r="J214" i="2"/>
  <c r="BK212" i="2"/>
  <c r="BK208" i="2"/>
  <c r="BK204" i="2"/>
  <c r="BK202" i="2"/>
  <c r="J199" i="2"/>
  <c r="BK196" i="2"/>
  <c r="J192" i="2"/>
  <c r="J186" i="2"/>
  <c r="J184" i="2"/>
  <c r="J181" i="2"/>
  <c r="J179" i="2"/>
  <c r="BK176" i="2"/>
  <c r="BK173" i="2"/>
  <c r="BK168" i="2"/>
  <c r="BK166" i="2"/>
  <c r="BK162" i="2"/>
  <c r="BK160" i="2"/>
  <c r="BK149" i="2"/>
  <c r="J147" i="2"/>
  <c r="BK144" i="2"/>
  <c r="J138" i="2"/>
  <c r="J135" i="2"/>
  <c r="BK129" i="2"/>
  <c r="BK122" i="2"/>
  <c r="BK242" i="3"/>
  <c r="BK239" i="3"/>
  <c r="BK234" i="3"/>
  <c r="J232" i="3"/>
  <c r="BK229" i="3"/>
  <c r="BK226" i="3"/>
  <c r="J221" i="3"/>
  <c r="BK219" i="3"/>
  <c r="J217" i="3"/>
  <c r="J211" i="3"/>
  <c r="BK209" i="3"/>
  <c r="BK207" i="3"/>
  <c r="J205" i="3"/>
  <c r="J203" i="3"/>
  <c r="J201" i="3"/>
  <c r="J198" i="3"/>
  <c r="BK195" i="3"/>
  <c r="J193" i="3"/>
  <c r="BK191" i="3"/>
  <c r="J188" i="3"/>
  <c r="J185" i="3"/>
  <c r="BK183" i="3"/>
  <c r="J181" i="3"/>
  <c r="BK179" i="3"/>
  <c r="BK176" i="3"/>
  <c r="BK173" i="3"/>
  <c r="BK171" i="3"/>
  <c r="J169" i="3"/>
  <c r="BK167" i="3"/>
  <c r="BK165" i="3"/>
  <c r="BK163" i="3"/>
  <c r="BK161" i="3"/>
  <c r="J158" i="3"/>
  <c r="J156" i="3"/>
  <c r="BK154" i="3"/>
  <c r="BK152" i="3"/>
  <c r="BK150" i="3"/>
  <c r="J148" i="3"/>
  <c r="BK146" i="3"/>
  <c r="J146" i="3"/>
  <c r="BK143" i="3"/>
  <c r="BK140" i="3"/>
  <c r="BK137" i="3"/>
  <c r="BK134" i="3"/>
  <c r="BK131" i="3"/>
  <c r="J129" i="3"/>
  <c r="BK127" i="3"/>
  <c r="J125" i="3"/>
  <c r="BK122" i="3"/>
  <c r="BK265" i="2"/>
  <c r="J265" i="2"/>
  <c r="J262" i="2"/>
  <c r="J259" i="2"/>
  <c r="J256" i="2"/>
  <c r="BK253" i="2"/>
  <c r="J247" i="2"/>
  <c r="BK239" i="2"/>
  <c r="BK229" i="2"/>
  <c r="BK226" i="2"/>
  <c r="J224" i="2"/>
  <c r="J222" i="2"/>
  <c r="BK216" i="2"/>
  <c r="BK214" i="2"/>
  <c r="BK210" i="2"/>
  <c r="J210" i="2"/>
  <c r="J206" i="2"/>
  <c r="J204" i="2"/>
  <c r="BK199" i="2"/>
  <c r="BK194" i="2"/>
  <c r="BK192" i="2"/>
  <c r="J189" i="2"/>
  <c r="BK184" i="2"/>
  <c r="BK179" i="2"/>
  <c r="BK170" i="2"/>
  <c r="J170" i="2"/>
  <c r="J166" i="2"/>
  <c r="J164" i="2"/>
  <c r="J162" i="2"/>
  <c r="BK157" i="2"/>
  <c r="BK155" i="2"/>
  <c r="BK153" i="2"/>
  <c r="J151" i="2"/>
  <c r="J149" i="2"/>
  <c r="BK147" i="2"/>
  <c r="J141" i="2"/>
  <c r="BK138" i="2"/>
  <c r="BK132" i="2"/>
  <c r="BK127" i="2"/>
  <c r="BK125" i="2"/>
  <c r="P121" i="2" l="1"/>
  <c r="P120" i="2" s="1"/>
  <c r="R121" i="2"/>
  <c r="R120" i="2"/>
  <c r="BK228" i="2"/>
  <c r="J228" i="2" s="1"/>
  <c r="J99" i="2" s="1"/>
  <c r="T228" i="2"/>
  <c r="R121" i="3"/>
  <c r="R120" i="3" s="1"/>
  <c r="P225" i="3"/>
  <c r="BK121" i="2"/>
  <c r="J121" i="2" s="1"/>
  <c r="J98" i="2" s="1"/>
  <c r="T121" i="2"/>
  <c r="T120" i="2"/>
  <c r="T119" i="2" s="1"/>
  <c r="P228" i="2"/>
  <c r="R228" i="2"/>
  <c r="BK121" i="3"/>
  <c r="J121" i="3" s="1"/>
  <c r="J98" i="3" s="1"/>
  <c r="P121" i="3"/>
  <c r="P120" i="3"/>
  <c r="P119" i="3" s="1"/>
  <c r="AU96" i="1" s="1"/>
  <c r="T121" i="3"/>
  <c r="T120" i="3"/>
  <c r="BK225" i="3"/>
  <c r="J225" i="3" s="1"/>
  <c r="J99" i="3" s="1"/>
  <c r="R225" i="3"/>
  <c r="T225" i="3"/>
  <c r="BK118" i="4"/>
  <c r="J118" i="4"/>
  <c r="J97" i="4" s="1"/>
  <c r="P118" i="4"/>
  <c r="P117" i="4" s="1"/>
  <c r="AU97" i="1" s="1"/>
  <c r="R118" i="4"/>
  <c r="R117" i="4" s="1"/>
  <c r="T118" i="4"/>
  <c r="T117" i="4" s="1"/>
  <c r="J91" i="2"/>
  <c r="J92" i="2"/>
  <c r="BE122" i="2"/>
  <c r="BE125" i="2"/>
  <c r="BE129" i="2"/>
  <c r="BE135" i="2"/>
  <c r="BE138" i="2"/>
  <c r="BE144" i="2"/>
  <c r="BE151" i="2"/>
  <c r="BE153" i="2"/>
  <c r="BE160" i="2"/>
  <c r="BE162" i="2"/>
  <c r="BE176" i="2"/>
  <c r="BE181" i="2"/>
  <c r="BE189" i="2"/>
  <c r="BE192" i="2"/>
  <c r="BE196" i="2"/>
  <c r="BE202" i="2"/>
  <c r="BE208" i="2"/>
  <c r="BE210" i="2"/>
  <c r="BE212" i="2"/>
  <c r="BE222" i="2"/>
  <c r="BE224" i="2"/>
  <c r="BE241" i="2"/>
  <c r="BE256" i="2"/>
  <c r="BE262" i="2"/>
  <c r="BE265" i="2"/>
  <c r="E85" i="3"/>
  <c r="F92" i="3"/>
  <c r="J113" i="3"/>
  <c r="BE125" i="3"/>
  <c r="BE129" i="3"/>
  <c r="BE137" i="3"/>
  <c r="BE140" i="3"/>
  <c r="BE150" i="3"/>
  <c r="BE156" i="3"/>
  <c r="BE163" i="3"/>
  <c r="BE165" i="3"/>
  <c r="BE169" i="3"/>
  <c r="BE171" i="3"/>
  <c r="BE173" i="3"/>
  <c r="BE176" i="3"/>
  <c r="BE181" i="3"/>
  <c r="BE188" i="3"/>
  <c r="BE191" i="3"/>
  <c r="BE193" i="3"/>
  <c r="BE207" i="3"/>
  <c r="BE223" i="3"/>
  <c r="BE226" i="3"/>
  <c r="BE251" i="3"/>
  <c r="E85" i="2"/>
  <c r="J89" i="2"/>
  <c r="F92" i="2"/>
  <c r="BE132" i="2"/>
  <c r="BE141" i="2"/>
  <c r="BE157" i="2"/>
  <c r="BE164" i="2"/>
  <c r="BE170" i="2"/>
  <c r="BE186" i="2"/>
  <c r="BE194" i="2"/>
  <c r="BE206" i="2"/>
  <c r="BE216" i="2"/>
  <c r="BE220" i="2"/>
  <c r="BE229" i="2"/>
  <c r="BE239" i="2"/>
  <c r="BE247" i="2"/>
  <c r="BE250" i="2"/>
  <c r="BE259" i="2"/>
  <c r="BE209" i="3"/>
  <c r="BE213" i="3"/>
  <c r="BE215" i="3"/>
  <c r="BE217" i="3"/>
  <c r="BE219" i="3"/>
  <c r="BE221" i="3"/>
  <c r="BE229" i="3"/>
  <c r="BE248" i="3"/>
  <c r="BE232" i="3"/>
  <c r="BE234" i="3"/>
  <c r="BE239" i="3"/>
  <c r="BE257" i="3"/>
  <c r="F92" i="4"/>
  <c r="BE127" i="2"/>
  <c r="BE147" i="2"/>
  <c r="BE149" i="2"/>
  <c r="BE155" i="2"/>
  <c r="BE166" i="2"/>
  <c r="BE168" i="2"/>
  <c r="BE173" i="2"/>
  <c r="BE179" i="2"/>
  <c r="BE184" i="2"/>
  <c r="BE199" i="2"/>
  <c r="BE204" i="2"/>
  <c r="BE214" i="2"/>
  <c r="BE218" i="2"/>
  <c r="BE226" i="2"/>
  <c r="BE234" i="2"/>
  <c r="BE253" i="2"/>
  <c r="J91" i="3"/>
  <c r="J92" i="3"/>
  <c r="BE122" i="3"/>
  <c r="BE127" i="3"/>
  <c r="BE131" i="3"/>
  <c r="BE134" i="3"/>
  <c r="BE143" i="3"/>
  <c r="BE146" i="3"/>
  <c r="BE148" i="3"/>
  <c r="BE152" i="3"/>
  <c r="BE154" i="3"/>
  <c r="BE158" i="3"/>
  <c r="BE161" i="3"/>
  <c r="BE167" i="3"/>
  <c r="BE179" i="3"/>
  <c r="BE183" i="3"/>
  <c r="BE185" i="3"/>
  <c r="BE195" i="3"/>
  <c r="BE198" i="3"/>
  <c r="BE201" i="3"/>
  <c r="BE203" i="3"/>
  <c r="BE205" i="3"/>
  <c r="BE211" i="3"/>
  <c r="BE242" i="3"/>
  <c r="BE245" i="3"/>
  <c r="BE254" i="3"/>
  <c r="E85" i="4"/>
  <c r="J89" i="4"/>
  <c r="J91" i="4"/>
  <c r="J92" i="4"/>
  <c r="BE119" i="4"/>
  <c r="BE121" i="4"/>
  <c r="BE123" i="4"/>
  <c r="BE126" i="4"/>
  <c r="BE129" i="4"/>
  <c r="BE132" i="4"/>
  <c r="BE135" i="4"/>
  <c r="F34" i="2"/>
  <c r="BA95" i="1"/>
  <c r="F35" i="3"/>
  <c r="BB96" i="1" s="1"/>
  <c r="J34" i="3"/>
  <c r="AW96" i="1" s="1"/>
  <c r="F36" i="3"/>
  <c r="BC96" i="1" s="1"/>
  <c r="F35" i="4"/>
  <c r="BB97" i="1" s="1"/>
  <c r="F37" i="4"/>
  <c r="BD97" i="1" s="1"/>
  <c r="F36" i="2"/>
  <c r="BC95" i="1" s="1"/>
  <c r="F34" i="3"/>
  <c r="BA96" i="1" s="1"/>
  <c r="J34" i="4"/>
  <c r="AW97" i="1" s="1"/>
  <c r="F37" i="3"/>
  <c r="BD96" i="1" s="1"/>
  <c r="F34" i="4"/>
  <c r="BA97" i="1" s="1"/>
  <c r="F35" i="2"/>
  <c r="BB95" i="1" s="1"/>
  <c r="J34" i="2"/>
  <c r="AW95" i="1" s="1"/>
  <c r="F37" i="2"/>
  <c r="BD95" i="1" s="1"/>
  <c r="F36" i="4"/>
  <c r="BC97" i="1" s="1"/>
  <c r="T119" i="3" l="1"/>
  <c r="R119" i="2"/>
  <c r="R119" i="3"/>
  <c r="P119" i="2"/>
  <c r="AU95" i="1" s="1"/>
  <c r="AU94" i="1" s="1"/>
  <c r="BK120" i="2"/>
  <c r="J120" i="2"/>
  <c r="J97" i="2" s="1"/>
  <c r="BK120" i="3"/>
  <c r="J120" i="3"/>
  <c r="J97" i="3"/>
  <c r="BK117" i="4"/>
  <c r="J117" i="4" s="1"/>
  <c r="J96" i="4" s="1"/>
  <c r="BC94" i="1"/>
  <c r="AY94" i="1" s="1"/>
  <c r="BB94" i="1"/>
  <c r="W31" i="1"/>
  <c r="J33" i="3"/>
  <c r="AV96" i="1" s="1"/>
  <c r="AT96" i="1" s="1"/>
  <c r="F33" i="4"/>
  <c r="AZ97" i="1" s="1"/>
  <c r="BA94" i="1"/>
  <c r="W30" i="1"/>
  <c r="BD94" i="1"/>
  <c r="W33" i="1" s="1"/>
  <c r="F33" i="2"/>
  <c r="AZ95" i="1" s="1"/>
  <c r="J33" i="4"/>
  <c r="AV97" i="1" s="1"/>
  <c r="AT97" i="1" s="1"/>
  <c r="J33" i="2"/>
  <c r="AV95" i="1"/>
  <c r="AT95" i="1"/>
  <c r="F33" i="3"/>
  <c r="AZ96" i="1" s="1"/>
  <c r="BK119" i="2" l="1"/>
  <c r="J119" i="2" s="1"/>
  <c r="J30" i="2" s="1"/>
  <c r="AG95" i="1" s="1"/>
  <c r="AN95" i="1" s="1"/>
  <c r="BK119" i="3"/>
  <c r="J119" i="3" s="1"/>
  <c r="J96" i="3" s="1"/>
  <c r="AZ94" i="1"/>
  <c r="AV94" i="1" s="1"/>
  <c r="AK29" i="1" s="1"/>
  <c r="AW94" i="1"/>
  <c r="AK30" i="1" s="1"/>
  <c r="W32" i="1"/>
  <c r="AX94" i="1"/>
  <c r="J30" i="4"/>
  <c r="AG97" i="1" s="1"/>
  <c r="AN97" i="1" s="1"/>
  <c r="J39" i="2" l="1"/>
  <c r="J96" i="2"/>
  <c r="J39" i="4"/>
  <c r="W29" i="1"/>
  <c r="J30" i="3"/>
  <c r="AG96" i="1"/>
  <c r="AN96" i="1" s="1"/>
  <c r="AT94" i="1"/>
  <c r="J39" i="3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<sst xmlns="http://schemas.openxmlformats.org/spreadsheetml/2006/main" count="3342" uniqueCount="551">
  <si>
    <t>Export Komplet</t>
  </si>
  <si>
    <t/>
  </si>
  <si>
    <t>2.0</t>
  </si>
  <si>
    <t>ZAMOK</t>
  </si>
  <si>
    <t>False</t>
  </si>
  <si>
    <t>{bedc1e6c-0f70-4980-aa0c-8439e8d3d5f6}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</si>
  <si>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</si>
  <si>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</si>
  <si>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</si>
  <si>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</si>
  <si>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</si>
  <si>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</si>
  <si>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</si>
  <si>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</si>
  <si>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63520232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</si>
  <si>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</si>
  <si>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</si>
  <si>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Dětřichov, Milotice, Moravský Beroun na trati č. 310</t>
  </si>
  <si>
    <t>KSO:</t>
  </si>
  <si>
    <t>CC-CZ:</t>
  </si>
  <si>
    <t>Místo:</t>
  </si>
  <si>
    <t>PS Bruntál</t>
  </si>
  <si>
    <t>Datum:</t>
  </si>
  <si>
    <t>20. 8. 2020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</si>
  <si>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</si>
  <si>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</si>
  <si>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</si>
  <si>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</si>
  <si>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</si>
  <si>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</si>
  <si>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</si>
  <si>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</si>
  <si>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</si>
  <si>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</si>
  <si>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</si>
  <si>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</si>
  <si>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</si>
  <si>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</si>
  <si>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</si>
  <si>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</si>
  <si>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</si>
  <si>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</si>
  <si>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</si>
  <si>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</si>
  <si>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</si>
  <si>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</si>
  <si>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</si>
  <si>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</si>
  <si>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</si>
  <si>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</si>
  <si>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</si>
  <si>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</si>
  <si>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</si>
  <si>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</si>
  <si>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</si>
  <si>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</si>
  <si>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</si>
  <si>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</si>
  <si>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</si>
  <si>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</si>
  <si>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</si>
  <si>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</si>
  <si>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</si>
  <si>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</si>
  <si>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</si>
  <si>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</si>
  <si>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</si>
  <si>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</si>
  <si>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</si>
  <si>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</si>
  <si>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</si>
  <si>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</si>
  <si>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</si>
  <si>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</si>
  <si>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</si>
  <si>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</si>
  <si>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</si>
  <si>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</si>
  <si>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</si>
  <si>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</si>
  <si>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</si>
  <si>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</si>
  <si>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</si>
  <si>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staniční koleje č.1 v žst. Dětřichov nad Bystřicí</t>
  </si>
  <si>
    <t>STA</t>
  </si>
  <si>
    <t>1</t>
  </si>
  <si>
    <t>{f5caffbe-e4b1-4810-b5a6-6d99039cf5d0}</t>
  </si>
  <si>
    <t>2</t>
  </si>
  <si>
    <t>SO 02</t>
  </si>
  <si>
    <t>Oprava staniční koleje č.1 v žst. Moravský Beroun</t>
  </si>
  <si>
    <t>{c7d46d84-a973-4540-b557-a2ca0657abbc}</t>
  </si>
  <si>
    <t>VON</t>
  </si>
  <si>
    <t>{27133240-32c3-4550-aa8a-25800ba5108a}</t>
  </si>
  <si>
    <t>KRYCÍ LIST SOUPISU PRACÍ</t>
  </si>
  <si>
    <t>Objekt:</t>
  </si>
  <si>
    <t>SO 01 - Oprava staniční koleje č.1 v žst. Dětřichov nad Bystřicí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</si>
  <si>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</si>
  <si>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</si>
  <si>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</si>
  <si>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</si>
  <si>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</si>
  <si>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</si>
  <si>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</si>
  <si>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</si>
  <si>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</si>
  <si>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</si>
  <si>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</si>
  <si>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</si>
  <si>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</si>
  <si>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</si>
  <si>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</si>
  <si>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</si>
  <si>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</si>
  <si>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</si>
  <si>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</si>
  <si>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</si>
  <si>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</si>
  <si>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</si>
  <si>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</si>
  <si>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</si>
  <si>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</si>
  <si>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</si>
  <si>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</si>
  <si>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5913205 R</t>
  </si>
  <si>
    <t>Montáž a demontáž provizorní dřevěné konstrukce přechodu</t>
  </si>
  <si>
    <t>m2</t>
  </si>
  <si>
    <t>4</t>
  </si>
  <si>
    <t>-1874728788</t>
  </si>
  <si>
    <t>PP</t>
  </si>
  <si>
    <t>VV</t>
  </si>
  <si>
    <t>(3,00*2,40)*2</t>
  </si>
  <si>
    <t>5913035010</t>
  </si>
  <si>
    <t>Demontáž celopryžové přejezdové konstrukce málo zatížené v koleji část vnější a vnitřní bez závěrných zídek</t>
  </si>
  <si>
    <t>m</t>
  </si>
  <si>
    <t>Sborník UOŽI 01 2020</t>
  </si>
  <si>
    <t>-567727379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</si>
  <si>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</si>
  <si>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3</t>
  </si>
  <si>
    <t>5907050120</t>
  </si>
  <si>
    <t>Dělení kolejnic kyslíkem tv. S49</t>
  </si>
  <si>
    <t>kus</t>
  </si>
  <si>
    <t>-1302978733</t>
  </si>
  <si>
    <t>Dělení kolejnic kyslíkem tv. S49. Poznámka: 1. V cenách jsou započteny náklady na manipulaci, podložení, označení a provedení řezu kolejnice.</t>
  </si>
  <si>
    <t>5999010020</t>
  </si>
  <si>
    <t>Vyjmutí a snesení konstrukcí nebo dílů hmotnosti přes 10 do 20 t</t>
  </si>
  <si>
    <t>t</t>
  </si>
  <si>
    <t>-817383654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</si>
  <si>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</si>
  <si>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550,00*0,501618+49,00*0,550220</t>
  </si>
  <si>
    <t>5999010010</t>
  </si>
  <si>
    <t>Vyjmutí a snesení konstrukcí nebo dílů hmotnosti do 10 t</t>
  </si>
  <si>
    <t>494725455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</si>
  <si>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</si>
  <si>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7,00*0,295560</t>
  </si>
  <si>
    <t>6</t>
  </si>
  <si>
    <t>5907015410</t>
  </si>
  <si>
    <t>Ojedinělá výměna kolejnic současně s výměnou kompletů a pryžové podložky tv. S49 rozdělení "c"</t>
  </si>
  <si>
    <t>2076936494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</si>
  <si>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</si>
  <si>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4,00*2</t>
  </si>
  <si>
    <t>7</t>
  </si>
  <si>
    <t>5915010020</t>
  </si>
  <si>
    <t>Těžení zeminy nebo horniny železničního spodku II. třídy</t>
  </si>
  <si>
    <t>m3</t>
  </si>
  <si>
    <t>162159980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</si>
  <si>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</si>
  <si>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98,00*2,30*0,30</t>
  </si>
  <si>
    <t>8</t>
  </si>
  <si>
    <t>5905055010</t>
  </si>
  <si>
    <t>Odstranění stávajícího kolejového lože odtěžením v koleji</t>
  </si>
  <si>
    <t>826408604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</si>
  <si>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</si>
  <si>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550,00*0,988+49,00*1,001+7,00*1,129</t>
  </si>
  <si>
    <t>9</t>
  </si>
  <si>
    <t>5905060010</t>
  </si>
  <si>
    <t>Zřízení nového kolejového lože v koleji</t>
  </si>
  <si>
    <t>-1955269397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</si>
  <si>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</si>
  <si>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599,00*1,003+7,000*1,129</t>
  </si>
  <si>
    <t>10</t>
  </si>
  <si>
    <t>5906130380</t>
  </si>
  <si>
    <t>Montáž kolejového roštu v ose koleje pražce betonové vystrojené tv. S49 rozdělení "c"</t>
  </si>
  <si>
    <t>km</t>
  </si>
  <si>
    <t>687334929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</si>
  <si>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</si>
  <si>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11</t>
  </si>
  <si>
    <t>5906130070</t>
  </si>
  <si>
    <t>Montáž kolejového roštu v ose koleje pražce dřevěné nevystrojené tv. S49 rozdělení "c"</t>
  </si>
  <si>
    <t>349256776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</si>
  <si>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</si>
  <si>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12</t>
  </si>
  <si>
    <t>5906120010</t>
  </si>
  <si>
    <t>Zkrácení dřevěného pražce odřezáním</t>
  </si>
  <si>
    <t>2113663206</t>
  </si>
  <si>
    <t>Zkrácení dřevěného pražce odřezáním. Poznámka: 1. V cenách jsou započteny náklady na odstranění mřížky, zkrácení, ošetření čela pražce impregnačním prostředkem a osazení mřížky</t>
  </si>
  <si>
    <t>13</t>
  </si>
  <si>
    <t>5909032020</t>
  </si>
  <si>
    <t>Přesná úprava GPK koleje směrové a výškové uspořádání pražce betonové</t>
  </si>
  <si>
    <t>1209310344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</si>
  <si>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</si>
  <si>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14</t>
  </si>
  <si>
    <t>5909032010</t>
  </si>
  <si>
    <t>Přesná úprava GPK koleje směrové a výškové uspořádání pražce dřevěné nebo ocelové</t>
  </si>
  <si>
    <t>461557058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</si>
  <si>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</si>
  <si>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</si>
  <si>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</si>
  <si>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2128924883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</si>
  <si>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</si>
  <si>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43,75+43,75+49,85</t>
  </si>
  <si>
    <t>16</t>
  </si>
  <si>
    <t>5909030020</t>
  </si>
  <si>
    <t>Následná úprava GPK koleje směrové a výškové uspořádání pražce betonové</t>
  </si>
  <si>
    <t>460101037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</si>
  <si>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</si>
  <si>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17</t>
  </si>
  <si>
    <t>5909030010</t>
  </si>
  <si>
    <t>Následná úprava GPK koleje směrové a výškové uspořádání pražce dřevěné nebo ocelové</t>
  </si>
  <si>
    <t>608856067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</si>
  <si>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</si>
  <si>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18</t>
  </si>
  <si>
    <t>5909040010</t>
  </si>
  <si>
    <t>Následná úprava GPK výhybky směrové a výškové uspořádání pražce dřevěné nebo ocelové</t>
  </si>
  <si>
    <t>-13527973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</si>
  <si>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</si>
  <si>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19</t>
  </si>
  <si>
    <t>5905105030</t>
  </si>
  <si>
    <t>Doplnění KL kamenivem souvisle strojně v koleji</t>
  </si>
  <si>
    <t>-2097198920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</si>
  <si>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</si>
  <si>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20</t>
  </si>
  <si>
    <t>5905105040</t>
  </si>
  <si>
    <t>Doplnění KL kamenivem souvisle strojně ve výhybce</t>
  </si>
  <si>
    <t>785430634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</si>
  <si>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</si>
  <si>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5910020030</t>
  </si>
  <si>
    <t>Svařování kolejnic termitem plný předehřev standardní spára svar sériový tv. S49</t>
  </si>
  <si>
    <t>svar</t>
  </si>
  <si>
    <t>1378375929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</si>
  <si>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</si>
  <si>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20+4</t>
  </si>
  <si>
    <t>22</t>
  </si>
  <si>
    <t>5910040310</t>
  </si>
  <si>
    <t>Umožnění volné dilatace kolejnice demontáž upevňovadel s osazením kluzných podložek rozdělení pražců "c"</t>
  </si>
  <si>
    <t>915462852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</si>
  <si>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</si>
  <si>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655,00*2</t>
  </si>
  <si>
    <t>23</t>
  </si>
  <si>
    <t>5910040410</t>
  </si>
  <si>
    <t>Umožnění volné dilatace kolejnice montáž upevňovadel s odstraněním kluzných podložek rozdělení pražců "c"</t>
  </si>
  <si>
    <t>-1667854802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</si>
  <si>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</si>
  <si>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24</t>
  </si>
  <si>
    <t>5910035030</t>
  </si>
  <si>
    <t>Dosažení dovolené upínací teploty v BK prodloužením kolejnicového pásu v koleji tv. S49</t>
  </si>
  <si>
    <t>-1075109749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</si>
  <si>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</si>
  <si>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25</t>
  </si>
  <si>
    <t>5907010070</t>
  </si>
  <si>
    <t>Výměna LISŮ tv. S49 rozdělení "c"</t>
  </si>
  <si>
    <t>51009421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</si>
  <si>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</si>
  <si>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3,40*2</t>
  </si>
  <si>
    <t>26</t>
  </si>
  <si>
    <t>5913040010</t>
  </si>
  <si>
    <t>Montáž celopryžové přejezdové konstrukce málo zatížené v koleji část vnější a vnitřní bez závěrných zídek</t>
  </si>
  <si>
    <t>1640038370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</si>
  <si>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</si>
  <si>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27</t>
  </si>
  <si>
    <t>5905025110</t>
  </si>
  <si>
    <t>Doplnění stezky štěrkodrtí souvislé</t>
  </si>
  <si>
    <t>-1772587221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</si>
  <si>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</si>
  <si>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606,00*1,00*0,05</t>
  </si>
  <si>
    <t>28</t>
  </si>
  <si>
    <t>5905023020</t>
  </si>
  <si>
    <t>Úprava povrchu stezky rozprostřením štěrkodrtě přes 3 do 5 cm</t>
  </si>
  <si>
    <t>766372633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</si>
  <si>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</si>
  <si>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606,00*1,00</t>
  </si>
  <si>
    <t>29</t>
  </si>
  <si>
    <t>5906135190</t>
  </si>
  <si>
    <t>Demontáž kolejového roštu koleje na úložišti pražce betonové tv. S49 "c"</t>
  </si>
  <si>
    <t>1007407551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</si>
  <si>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</si>
  <si>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30</t>
  </si>
  <si>
    <t>5906135070</t>
  </si>
  <si>
    <t>Demontáž kolejového roštu koleje na úložišti pražce dřevěné tv. S49 rozdělení "c"</t>
  </si>
  <si>
    <t>-558546118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</si>
  <si>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</si>
  <si>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31</t>
  </si>
  <si>
    <t>M</t>
  </si>
  <si>
    <t>5955101000</t>
  </si>
  <si>
    <t>Kamenivo drcené štěrk frakce 31,5/63 třídy BI</t>
  </si>
  <si>
    <t>-1188896014</t>
  </si>
  <si>
    <t>608,700*1,70+70,000*1,70</t>
  </si>
  <si>
    <t>32</t>
  </si>
  <si>
    <t>5955101030</t>
  </si>
  <si>
    <t>Kamenivo drcené drť frakce 8/16</t>
  </si>
  <si>
    <t>200060938</t>
  </si>
  <si>
    <t>30,300*1,60</t>
  </si>
  <si>
    <t>33</t>
  </si>
  <si>
    <t>5957104025</t>
  </si>
  <si>
    <t>Kolejnicové pásy třídy R260 tv. 49 E1 délky 75 metrů</t>
  </si>
  <si>
    <t>-1874996348</t>
  </si>
  <si>
    <t>34</t>
  </si>
  <si>
    <t>5957101050</t>
  </si>
  <si>
    <t>Kolejnice třídy R260 tv. 49 E1 délky 25,000 m</t>
  </si>
  <si>
    <t>-1324877788</t>
  </si>
  <si>
    <t>35</t>
  </si>
  <si>
    <t>5957134000</t>
  </si>
  <si>
    <t>Lepený izolovaný styk tv. S49 s tepelně zpracovanou hlavou délky 3,40 m</t>
  </si>
  <si>
    <t>-1745532129</t>
  </si>
  <si>
    <t>36</t>
  </si>
  <si>
    <t>5956140030</t>
  </si>
  <si>
    <t>Pražec betonový příčný vystrojený včetně kompletů tv. B 91S/2 (S)</t>
  </si>
  <si>
    <t>189040211</t>
  </si>
  <si>
    <t>37</t>
  </si>
  <si>
    <t>5956101005</t>
  </si>
  <si>
    <t>Pražec dřevěný příčný nevystrojený dub 2600x260x150 mm</t>
  </si>
  <si>
    <t>446601632</t>
  </si>
  <si>
    <t>38</t>
  </si>
  <si>
    <t>5958140000</t>
  </si>
  <si>
    <t>Podkladnice žebrová tv. S4</t>
  </si>
  <si>
    <t>-464799133</t>
  </si>
  <si>
    <t>39</t>
  </si>
  <si>
    <t>5958134075</t>
  </si>
  <si>
    <t>Součásti upevňovací vrtule R1(145)</t>
  </si>
  <si>
    <t>-682227182</t>
  </si>
  <si>
    <t>40</t>
  </si>
  <si>
    <t>5958134040</t>
  </si>
  <si>
    <t>Součásti upevňovací kroužek pružný dvojitý Fe 6</t>
  </si>
  <si>
    <t>-1302664561</t>
  </si>
  <si>
    <t>41</t>
  </si>
  <si>
    <t>5958128010</t>
  </si>
  <si>
    <t>Komplety ŽS 4 (šroub RS 1, matice M 24, podložka Fe6, svěrka ŽS4)</t>
  </si>
  <si>
    <t>-1217537613</t>
  </si>
  <si>
    <t>42</t>
  </si>
  <si>
    <t>5958158005</t>
  </si>
  <si>
    <t>Podložka pryžová pod patu kolejnice S49  183/126/6</t>
  </si>
  <si>
    <t>412945499</t>
  </si>
  <si>
    <t>43</t>
  </si>
  <si>
    <t>5958158070</t>
  </si>
  <si>
    <t>Podložka polyetylenová pod podkladnici 380/160/2 (S4, R4)</t>
  </si>
  <si>
    <t>429552959</t>
  </si>
  <si>
    <t>44</t>
  </si>
  <si>
    <t>5956131005</t>
  </si>
  <si>
    <t>Vystrojení pražce dřevěného protištěpná destička pro pražec (105x210)</t>
  </si>
  <si>
    <t>-1385418764</t>
  </si>
  <si>
    <t>45</t>
  </si>
  <si>
    <t>5963101005</t>
  </si>
  <si>
    <t>Přejezd celopryžový pro nezatížené komunikace</t>
  </si>
  <si>
    <t>-1589200281</t>
  </si>
  <si>
    <t>OST</t>
  </si>
  <si>
    <t>Ostatní</t>
  </si>
  <si>
    <t>46</t>
  </si>
  <si>
    <t>9902900100</t>
  </si>
  <si>
    <t>Naložení sypanin, drobného kusového materiálu, suti</t>
  </si>
  <si>
    <t>512</t>
  </si>
  <si>
    <t>1012099283</t>
  </si>
  <si>
    <t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</si>
  <si>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600,352*1,80"štěrkové lože - odpad</t>
  </si>
  <si>
    <t>67,620*2,00"zemina - odpad</t>
  </si>
  <si>
    <t>Součet</t>
  </si>
  <si>
    <t>47</t>
  </si>
  <si>
    <t>9909000100</t>
  </si>
  <si>
    <t>Poplatek za uložení suti nebo hmot na oficiální skládku</t>
  </si>
  <si>
    <t>1565662392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</si>
  <si>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</si>
  <si>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48</t>
  </si>
  <si>
    <t>9909000400</t>
  </si>
  <si>
    <t>Poplatek za likvidaci plastových součástí</t>
  </si>
  <si>
    <t>-1065803070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</si>
  <si>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</si>
  <si>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49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</si>
  <si>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</si>
  <si>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</si>
  <si>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-808453765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</si>
  <si>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</si>
  <si>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1080,634"štěrkové lože - odpad</t>
  </si>
  <si>
    <t>135,240"zemina - odpad</t>
  </si>
  <si>
    <t>0,497"pryžové a PE podložky - odpad</t>
  </si>
  <si>
    <t>50</t>
  </si>
  <si>
    <t>9902300200</t>
  </si>
  <si>
    <t>Doprava jednosměrná (např. nakupovaného materiálu) mechanizací o nosnosti přes 3,5 t sypanin (kameniva, písku, suti, dlažebních kostek, atd.) do 20 km</t>
  </si>
  <si>
    <t>-1436765906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</si>
  <si>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</si>
  <si>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1153,790+48,480"štěrk, drť</t>
  </si>
  <si>
    <t>51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</si>
  <si>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</si>
  <si>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</si>
  <si>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-1748350619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</si>
  <si>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</si>
  <si>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59,268+1,235+0,429"kolejnicové pásy, kolejnice, LISy</t>
  </si>
  <si>
    <t>52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</si>
  <si>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</si>
  <si>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</si>
  <si>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851545230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</si>
  <si>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</si>
  <si>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296,262"betonové pražce</t>
  </si>
  <si>
    <t>53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</si>
  <si>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</si>
  <si>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</si>
  <si>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-1359781312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</si>
  <si>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</si>
  <si>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1,067"dřevěné pražce</t>
  </si>
  <si>
    <t>54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</si>
  <si>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</si>
  <si>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</si>
  <si>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-1117541322</t>
  </si>
  <si>
    <t>Doprava obousměrná (např. dodávek z vlastních zásob zhotovitele nebo objednatele nebo výzisku) mechanizací o nosnosti do 3,5 t elektrosoučástek, montážního materiálu, kameniva, písku, dlažebních kostek, suti, atd.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</si>
  <si>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1"svrškový materiál - 0,304 t</t>
  </si>
  <si>
    <t>55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</si>
  <si>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</si>
  <si>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</si>
  <si>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-1946457635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</si>
  <si>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</si>
  <si>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1,300"přejezdová konstrukce</t>
  </si>
  <si>
    <t>56</t>
  </si>
  <si>
    <t>9903200100</t>
  </si>
  <si>
    <t>Přeprava mechanizace na místo prováděných prací o hmotnosti přes 12 t přes 50 do 100 km</t>
  </si>
  <si>
    <t>1318471719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</si>
  <si>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</si>
  <si>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8"ASP, PUŠL, DVOUCESTNÉ RYPADLO, KOLEJ.JEŘÁB, 2xJEŘÁB, ASP, PUŠL</t>
  </si>
  <si>
    <t>SO 02 - Oprava staniční koleje č.1 v žst. Moravský Beroun</t>
  </si>
  <si>
    <t>-1922775997</t>
  </si>
  <si>
    <t>-1331271822</t>
  </si>
  <si>
    <t>5913095020</t>
  </si>
  <si>
    <t>Demontáž dílů zádlažbové přejezdové konstrukce vnitřního panelu</t>
  </si>
  <si>
    <t>123571862</t>
  </si>
  <si>
    <t>Demontáž dílů zádlažbové přejezdové konstrukce vnitřního panelu. Poznámka: 1. V cenách jsou započteny náklady na demontáž dílů a naložení na dopravní prostředek.</t>
  </si>
  <si>
    <t>-896458376</t>
  </si>
  <si>
    <t>1930687570</t>
  </si>
  <si>
    <t>215,00*0,501618+444,00*0,550220</t>
  </si>
  <si>
    <t>2018003346</t>
  </si>
  <si>
    <t>1850283661</t>
  </si>
  <si>
    <t>-1023361481</t>
  </si>
  <si>
    <t>215,00*0,988+444,00*1,001+7,00*1,129</t>
  </si>
  <si>
    <t>630948536</t>
  </si>
  <si>
    <t>232,00*0,986+427,00*1,003+7,000*1,114</t>
  </si>
  <si>
    <t>5906130400</t>
  </si>
  <si>
    <t>Montáž kolejového roštu v ose koleje pražce betonové vystrojené tv. S49 rozdělení "u"</t>
  </si>
  <si>
    <t>1622485486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</si>
  <si>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</si>
  <si>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-1643696842</t>
  </si>
  <si>
    <t>5906130090</t>
  </si>
  <si>
    <t>Montáž kolejového roštu v ose koleje pražce dřevěné nevystrojené tv. S49 rozdělení "u"</t>
  </si>
  <si>
    <t>-283633265</t>
  </si>
  <si>
    <t>Montáž kolejového roštu v ose koleje pražce dřevěné nevystrojené tv. S49 rozdělení "u". Poznámka: 1. V cenách jsou započteny náklady na manipulaci a montáž KR, u pražců dřevěných nevystrojených i na vrtání pražců. 2. V cenách nejsou obsaženy náklady na dodávku materiálu.</t>
  </si>
  <si>
    <t>931151197</t>
  </si>
  <si>
    <t>-671781319</t>
  </si>
  <si>
    <t>1547770904</t>
  </si>
  <si>
    <t>-1752348830</t>
  </si>
  <si>
    <t>43,75+43,75+43,75</t>
  </si>
  <si>
    <t>-1903149968</t>
  </si>
  <si>
    <t>-551856330</t>
  </si>
  <si>
    <t>152186485</t>
  </si>
  <si>
    <t>-93367625</t>
  </si>
  <si>
    <t>-354903983</t>
  </si>
  <si>
    <t>264608862</t>
  </si>
  <si>
    <t>5910040330</t>
  </si>
  <si>
    <t>Umožnění volné dilatace kolejnice demontáž upevňovadel s osazením kluzných podložek rozdělení pražců "u"</t>
  </si>
  <si>
    <t>788640208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</si>
  <si>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</si>
  <si>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692,00*2</t>
  </si>
  <si>
    <t>5910040430</t>
  </si>
  <si>
    <t>Umožnění volné dilatace kolejnice montáž upevňovadel s odstraněním kluzných podložek rozdělení pražců "u"</t>
  </si>
  <si>
    <t>1583837721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</si>
  <si>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</si>
  <si>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631515451</t>
  </si>
  <si>
    <t>-194014758</t>
  </si>
  <si>
    <t>5913100020</t>
  </si>
  <si>
    <t>Montáž dílů zádlažbové přejezdové konstrukce vnitřního panelu</t>
  </si>
  <si>
    <t>1273238467</t>
  </si>
  <si>
    <t>Montáž dílů zádlažbové přejezdové konstrukce vnitřního panelu. Poznámka: 1. V cenách jsou započteny náklady na montáž dílů. 2. V cenách nejsou obsaženy náklady na dodávku materiálu.</t>
  </si>
  <si>
    <t>1747089378</t>
  </si>
  <si>
    <t>666,00*1,00*0,05</t>
  </si>
  <si>
    <t>-315906253</t>
  </si>
  <si>
    <t>666,00*1,00</t>
  </si>
  <si>
    <t>-1297105665</t>
  </si>
  <si>
    <t>-1878571432</t>
  </si>
  <si>
    <t>699267716</t>
  </si>
  <si>
    <t>664,831*1,70+70,000*1,70</t>
  </si>
  <si>
    <t>371238914</t>
  </si>
  <si>
    <t>33,300*1,60</t>
  </si>
  <si>
    <t>1969167208</t>
  </si>
  <si>
    <t>497517808</t>
  </si>
  <si>
    <t>5956140030 R1</t>
  </si>
  <si>
    <t>Pražec betonový příčný vystrojený včetně kompletů tv.B 91 S/2 W14 - 2,5 mm</t>
  </si>
  <si>
    <t>1629614129</t>
  </si>
  <si>
    <t>945431656</t>
  </si>
  <si>
    <t>1008902041</t>
  </si>
  <si>
    <t>2135856667</t>
  </si>
  <si>
    <t>-1083277389</t>
  </si>
  <si>
    <t>1422540005</t>
  </si>
  <si>
    <t>1546408352</t>
  </si>
  <si>
    <t>-168219251</t>
  </si>
  <si>
    <t>504387250</t>
  </si>
  <si>
    <t>-1506154905</t>
  </si>
  <si>
    <t>328335017</t>
  </si>
  <si>
    <t>664,767*1,80"štěrkové lože - odpad</t>
  </si>
  <si>
    <t>-477580209</t>
  </si>
  <si>
    <t>-1331185838</t>
  </si>
  <si>
    <t>1904980699</t>
  </si>
  <si>
    <t>1196,581"štěrkové lože - odpad</t>
  </si>
  <si>
    <t>0,556"pryžové a PE podložky - odpad</t>
  </si>
  <si>
    <t>1758351604</t>
  </si>
  <si>
    <t>1249,213+53,280"štěrk, drť</t>
  </si>
  <si>
    <t>552300208</t>
  </si>
  <si>
    <t>66,677"kolejnicové pásy</t>
  </si>
  <si>
    <t>-188584869</t>
  </si>
  <si>
    <t>286,779"betonové pražce</t>
  </si>
  <si>
    <t>-335897808</t>
  </si>
  <si>
    <t>1,261"dřevěné pražce</t>
  </si>
  <si>
    <t>-1336670493</t>
  </si>
  <si>
    <t>1"svrškový materiál - 0,383 t</t>
  </si>
  <si>
    <t>463246671</t>
  </si>
  <si>
    <t>68900956</t>
  </si>
  <si>
    <t>VON - Oprava staničních kolejí v žst. Dětřichov, Milotice, Moravský Beroun na trati č. 310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</si>
  <si>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</si>
  <si>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</si>
  <si>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</si>
  <si>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</si>
  <si>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</si>
  <si>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</si>
  <si>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826873570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</si>
  <si>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</si>
  <si>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</si>
  <si>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</si>
  <si>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</si>
  <si>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1103308828</t>
  </si>
  <si>
    <t>022101001</t>
  </si>
  <si>
    <t>Geodetické práce Geodetické práce před opravou</t>
  </si>
  <si>
    <t>-1808189537</t>
  </si>
  <si>
    <t>0,655+0,692</t>
  </si>
  <si>
    <t>022101011</t>
  </si>
  <si>
    <t>Geodetické práce Geodetické práce v průběhu opravy</t>
  </si>
  <si>
    <t>1413710075</t>
  </si>
  <si>
    <t>022101021</t>
  </si>
  <si>
    <t>Geodetické práce Geodetické práce po ukončení opravy</t>
  </si>
  <si>
    <t>1913924963</t>
  </si>
  <si>
    <t>022111001</t>
  </si>
  <si>
    <t>Geodetické práce Kontrola PPK při směrové a výškové úpravě koleje zaměřením APK trať jednokolejná</t>
  </si>
  <si>
    <t>-254643003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</si>
  <si>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</si>
  <si>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1,526+1,523</t>
  </si>
  <si>
    <t>033131001</t>
  </si>
  <si>
    <t>Provozní vlivy Organizační zajištění prací při zřizování a udržování BK kolejí a výhybek</t>
  </si>
  <si>
    <t>1741204335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</si>
  <si>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</si>
  <si>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655,00+692,00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</si>
</sst>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1" width="2.6640625" style="1" customWidth="1"/>
    <col min="32" max="32" width="6.83203125" style="1" customWidth="1"/>
    <col min="33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E5" s="26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E6" s="26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9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9"/>
      <c r="BS13" s="16" t="s">
        <v>6</v>
      </c>
    </row>
    <row r="14" spans="1:74" ht="12.75">
      <c r="B14" s="20"/>
      <c r="C14" s="21"/>
      <c r="D14" s="21"/>
      <c r="E14" s="274" t="s">
        <v>31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9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9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9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9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9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9"/>
    </row>
    <row r="23" spans="1:71" s="1" customFormat="1" ht="16.5" customHeight="1">
      <c r="B23" s="20"/>
      <c r="C23" s="21"/>
      <c r="D23" s="21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1"/>
      <c r="AP23" s="21"/>
      <c r="AQ23" s="21"/>
      <c r="AR23" s="19"/>
      <c r="BE23" s="26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7">
        <f>ROUND(AG94,2)</f>
        <v>0</v>
      </c>
      <c r="AL26" s="278"/>
      <c r="AM26" s="278"/>
      <c r="AN26" s="278"/>
      <c r="AO26" s="278"/>
      <c r="AP26" s="35"/>
      <c r="AQ26" s="35"/>
      <c r="AR26" s="38"/>
      <c r="BE26" s="26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9" t="s">
        <v>38</v>
      </c>
      <c r="M28" s="279"/>
      <c r="N28" s="279"/>
      <c r="O28" s="279"/>
      <c r="P28" s="279"/>
      <c r="Q28" s="35"/>
      <c r="R28" s="35"/>
      <c r="S28" s="35"/>
      <c r="T28" s="35"/>
      <c r="U28" s="35"/>
      <c r="V28" s="35"/>
      <c r="W28" s="279" t="s">
        <v>39</v>
      </c>
      <c r="X28" s="279"/>
      <c r="Y28" s="279"/>
      <c r="Z28" s="279"/>
      <c r="AA28" s="279"/>
      <c r="AB28" s="279"/>
      <c r="AC28" s="279"/>
      <c r="AD28" s="279"/>
      <c r="AE28" s="279"/>
      <c r="AF28" s="35"/>
      <c r="AG28" s="35"/>
      <c r="AH28" s="35"/>
      <c r="AI28" s="35"/>
      <c r="AJ28" s="35"/>
      <c r="AK28" s="279" t="s">
        <v>40</v>
      </c>
      <c r="AL28" s="279"/>
      <c r="AM28" s="279"/>
      <c r="AN28" s="279"/>
      <c r="AO28" s="279"/>
      <c r="AP28" s="35"/>
      <c r="AQ28" s="35"/>
      <c r="AR28" s="38"/>
      <c r="BE28" s="26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3">
        <v>0.21</v>
      </c>
      <c r="M29" s="262"/>
      <c r="N29" s="262"/>
      <c r="O29" s="262"/>
      <c r="P29" s="262"/>
      <c r="Q29" s="40"/>
      <c r="R29" s="40"/>
      <c r="S29" s="40"/>
      <c r="T29" s="40"/>
      <c r="U29" s="40"/>
      <c r="V29" s="40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40"/>
      <c r="AG29" s="40"/>
      <c r="AH29" s="40"/>
      <c r="AI29" s="40"/>
      <c r="AJ29" s="40"/>
      <c r="AK29" s="261">
        <f>ROUND(AV94, 2)</f>
        <v>0</v>
      </c>
      <c r="AL29" s="262"/>
      <c r="AM29" s="262"/>
      <c r="AN29" s="262"/>
      <c r="AO29" s="262"/>
      <c r="AP29" s="40"/>
      <c r="AQ29" s="40"/>
      <c r="AR29" s="41"/>
      <c r="BE29" s="27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3">
        <v>0.15</v>
      </c>
      <c r="M30" s="262"/>
      <c r="N30" s="262"/>
      <c r="O30" s="262"/>
      <c r="P30" s="262"/>
      <c r="Q30" s="40"/>
      <c r="R30" s="40"/>
      <c r="S30" s="40"/>
      <c r="T30" s="40"/>
      <c r="U30" s="40"/>
      <c r="V30" s="40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40"/>
      <c r="AG30" s="40"/>
      <c r="AH30" s="40"/>
      <c r="AI30" s="40"/>
      <c r="AJ30" s="40"/>
      <c r="AK30" s="261">
        <f>ROUND(AW94, 2)</f>
        <v>0</v>
      </c>
      <c r="AL30" s="262"/>
      <c r="AM30" s="262"/>
      <c r="AN30" s="262"/>
      <c r="AO30" s="262"/>
      <c r="AP30" s="40"/>
      <c r="AQ30" s="40"/>
      <c r="AR30" s="41"/>
      <c r="BE30" s="27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3">
        <v>0.21</v>
      </c>
      <c r="M31" s="262"/>
      <c r="N31" s="262"/>
      <c r="O31" s="262"/>
      <c r="P31" s="262"/>
      <c r="Q31" s="40"/>
      <c r="R31" s="40"/>
      <c r="S31" s="40"/>
      <c r="T31" s="40"/>
      <c r="U31" s="40"/>
      <c r="V31" s="40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40"/>
      <c r="AG31" s="40"/>
      <c r="AH31" s="40"/>
      <c r="AI31" s="40"/>
      <c r="AJ31" s="40"/>
      <c r="AK31" s="261">
        <v>0</v>
      </c>
      <c r="AL31" s="262"/>
      <c r="AM31" s="262"/>
      <c r="AN31" s="262"/>
      <c r="AO31" s="262"/>
      <c r="AP31" s="40"/>
      <c r="AQ31" s="40"/>
      <c r="AR31" s="41"/>
      <c r="BE31" s="27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3">
        <v>0.15</v>
      </c>
      <c r="M32" s="262"/>
      <c r="N32" s="262"/>
      <c r="O32" s="262"/>
      <c r="P32" s="262"/>
      <c r="Q32" s="40"/>
      <c r="R32" s="40"/>
      <c r="S32" s="40"/>
      <c r="T32" s="40"/>
      <c r="U32" s="40"/>
      <c r="V32" s="40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40"/>
      <c r="AG32" s="40"/>
      <c r="AH32" s="40"/>
      <c r="AI32" s="40"/>
      <c r="AJ32" s="40"/>
      <c r="AK32" s="261">
        <v>0</v>
      </c>
      <c r="AL32" s="262"/>
      <c r="AM32" s="262"/>
      <c r="AN32" s="262"/>
      <c r="AO32" s="262"/>
      <c r="AP32" s="40"/>
      <c r="AQ32" s="40"/>
      <c r="AR32" s="41"/>
      <c r="BE32" s="27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3">
        <v>0</v>
      </c>
      <c r="M33" s="262"/>
      <c r="N33" s="262"/>
      <c r="O33" s="262"/>
      <c r="P33" s="262"/>
      <c r="Q33" s="40"/>
      <c r="R33" s="40"/>
      <c r="S33" s="40"/>
      <c r="T33" s="40"/>
      <c r="U33" s="40"/>
      <c r="V33" s="40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40"/>
      <c r="AG33" s="40"/>
      <c r="AH33" s="40"/>
      <c r="AI33" s="40"/>
      <c r="AJ33" s="40"/>
      <c r="AK33" s="261">
        <v>0</v>
      </c>
      <c r="AL33" s="262"/>
      <c r="AM33" s="262"/>
      <c r="AN33" s="262"/>
      <c r="AO33" s="262"/>
      <c r="AP33" s="40"/>
      <c r="AQ33" s="40"/>
      <c r="AR33" s="41"/>
      <c r="BE33" s="27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9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4" t="s">
        <v>49</v>
      </c>
      <c r="Y35" s="265"/>
      <c r="Z35" s="265"/>
      <c r="AA35" s="265"/>
      <c r="AB35" s="265"/>
      <c r="AC35" s="44"/>
      <c r="AD35" s="44"/>
      <c r="AE35" s="44"/>
      <c r="AF35" s="44"/>
      <c r="AG35" s="44"/>
      <c r="AH35" s="44"/>
      <c r="AI35" s="44"/>
      <c r="AJ35" s="44"/>
      <c r="AK35" s="266">
        <f>SUM(AK26:AK33)</f>
        <v>0</v>
      </c>
      <c r="AL35" s="265"/>
      <c r="AM35" s="265"/>
      <c r="AN35" s="265"/>
      <c r="AO35" s="26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63520232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0" t="str">
        <f>K6</f>
        <v>Oprava staničních kolejí v žst. Dětřichov, Milotice, Moravský Beroun na trati č. 310</v>
      </c>
      <c r="M85" s="251"/>
      <c r="N85" s="251"/>
      <c r="O85" s="251"/>
      <c r="P85" s="251"/>
      <c r="Q85" s="251"/>
      <c r="R85" s="251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  <c r="AF85" s="251"/>
      <c r="AG85" s="251"/>
      <c r="AH85" s="251"/>
      <c r="AI85" s="251"/>
      <c r="AJ85" s="251"/>
      <c r="AK85" s="251"/>
      <c r="AL85" s="251"/>
      <c r="AM85" s="251"/>
      <c r="AN85" s="251"/>
      <c r="AO85" s="25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Bruntál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2" t="str">
        <f>IF(AN8= "","",AN8)</f>
        <v>20. 8. 2020</v>
      </c>
      <c r="AN87" s="25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53" t="str">
        <f>IF(E17="","",E17)</f>
        <v xml:space="preserve"> </v>
      </c>
      <c r="AN89" s="254"/>
      <c r="AO89" s="254"/>
      <c r="AP89" s="254"/>
      <c r="AQ89" s="35"/>
      <c r="AR89" s="38"/>
      <c r="AS89" s="255" t="s">
        <v>57</v>
      </c>
      <c r="AT89" s="25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53" t="str">
        <f>IF(E20="","",E20)</f>
        <v xml:space="preserve"> </v>
      </c>
      <c r="AN90" s="254"/>
      <c r="AO90" s="254"/>
      <c r="AP90" s="254"/>
      <c r="AQ90" s="35"/>
      <c r="AR90" s="38"/>
      <c r="AS90" s="257"/>
      <c r="AT90" s="25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9"/>
      <c r="AT91" s="26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3" t="s">
        <v>58</v>
      </c>
      <c r="D92" s="244"/>
      <c r="E92" s="244"/>
      <c r="F92" s="244"/>
      <c r="G92" s="244"/>
      <c r="H92" s="72"/>
      <c r="I92" s="245" t="s">
        <v>59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6" t="s">
        <v>60</v>
      </c>
      <c r="AH92" s="244"/>
      <c r="AI92" s="244"/>
      <c r="AJ92" s="244"/>
      <c r="AK92" s="244"/>
      <c r="AL92" s="244"/>
      <c r="AM92" s="244"/>
      <c r="AN92" s="245" t="s">
        <v>61</v>
      </c>
      <c r="AO92" s="244"/>
      <c r="AP92" s="247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48">
        <f>ROUND(SUM(AG95:AG97),2)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42" t="s">
        <v>82</v>
      </c>
      <c r="E95" s="242"/>
      <c r="F95" s="242"/>
      <c r="G95" s="242"/>
      <c r="H95" s="242"/>
      <c r="I95" s="95"/>
      <c r="J95" s="242" t="s">
        <v>83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'SO 01 - Oprava staniční k...'!J30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Oprava staniční k...'!P119</f>
        <v>0</v>
      </c>
      <c r="AV95" s="99">
        <f>'SO 01 - Oprava staniční k...'!J33</f>
        <v>0</v>
      </c>
      <c r="AW95" s="99">
        <f>'SO 01 - Oprava staniční k...'!J34</f>
        <v>0</v>
      </c>
      <c r="AX95" s="99">
        <f>'SO 01 - Oprava staniční k...'!J35</f>
        <v>0</v>
      </c>
      <c r="AY95" s="99">
        <f>'SO 01 - Oprava staniční k...'!J36</f>
        <v>0</v>
      </c>
      <c r="AZ95" s="99">
        <f>'SO 01 - Oprava staniční k...'!F33</f>
        <v>0</v>
      </c>
      <c r="BA95" s="99">
        <f>'SO 01 - Oprava staniční k...'!F34</f>
        <v>0</v>
      </c>
      <c r="BB95" s="99">
        <f>'SO 01 - Oprava staniční k...'!F35</f>
        <v>0</v>
      </c>
      <c r="BC95" s="99">
        <f>'SO 01 - Oprava staniční k...'!F36</f>
        <v>0</v>
      </c>
      <c r="BD95" s="101">
        <f>'SO 01 - Oprava staniční k...'!F37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.75" customHeight="1">
      <c r="A96" s="92" t="s">
        <v>81</v>
      </c>
      <c r="B96" s="93"/>
      <c r="C96" s="94"/>
      <c r="D96" s="242" t="s">
        <v>88</v>
      </c>
      <c r="E96" s="242"/>
      <c r="F96" s="242"/>
      <c r="G96" s="242"/>
      <c r="H96" s="242"/>
      <c r="I96" s="95"/>
      <c r="J96" s="242" t="s">
        <v>89</v>
      </c>
      <c r="K96" s="242"/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40">
        <f>'SO 02 - Oprava staniční k...'!J30</f>
        <v>0</v>
      </c>
      <c r="AH96" s="241"/>
      <c r="AI96" s="241"/>
      <c r="AJ96" s="241"/>
      <c r="AK96" s="241"/>
      <c r="AL96" s="241"/>
      <c r="AM96" s="241"/>
      <c r="AN96" s="240">
        <f>SUM(AG96,AT96)</f>
        <v>0</v>
      </c>
      <c r="AO96" s="241"/>
      <c r="AP96" s="241"/>
      <c r="AQ96" s="96" t="s">
        <v>84</v>
      </c>
      <c r="AR96" s="97"/>
      <c r="AS96" s="98">
        <v>0</v>
      </c>
      <c r="AT96" s="99">
        <f>ROUND(SUM(AV96:AW96),2)</f>
        <v>0</v>
      </c>
      <c r="AU96" s="100">
        <f>'SO 02 - Oprava staniční k...'!P119</f>
        <v>0</v>
      </c>
      <c r="AV96" s="99">
        <f>'SO 02 - Oprava staniční k...'!J33</f>
        <v>0</v>
      </c>
      <c r="AW96" s="99">
        <f>'SO 02 - Oprava staniční k...'!J34</f>
        <v>0</v>
      </c>
      <c r="AX96" s="99">
        <f>'SO 02 - Oprava staniční k...'!J35</f>
        <v>0</v>
      </c>
      <c r="AY96" s="99">
        <f>'SO 02 - Oprava staniční k...'!J36</f>
        <v>0</v>
      </c>
      <c r="AZ96" s="99">
        <f>'SO 02 - Oprava staniční k...'!F33</f>
        <v>0</v>
      </c>
      <c r="BA96" s="99">
        <f>'SO 02 - Oprava staniční k...'!F34</f>
        <v>0</v>
      </c>
      <c r="BB96" s="99">
        <f>'SO 02 - Oprava staniční k...'!F35</f>
        <v>0</v>
      </c>
      <c r="BC96" s="99">
        <f>'SO 02 - Oprava staniční k...'!F36</f>
        <v>0</v>
      </c>
      <c r="BD96" s="101">
        <f>'SO 02 - Oprava staniční k...'!F37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37.5" customHeight="1">
      <c r="A97" s="92" t="s">
        <v>81</v>
      </c>
      <c r="B97" s="93"/>
      <c r="C97" s="94"/>
      <c r="D97" s="242" t="s">
        <v>91</v>
      </c>
      <c r="E97" s="242"/>
      <c r="F97" s="242"/>
      <c r="G97" s="242"/>
      <c r="H97" s="242"/>
      <c r="I97" s="95"/>
      <c r="J97" s="242" t="s">
        <v>17</v>
      </c>
      <c r="K97" s="242"/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  <c r="X97" s="242"/>
      <c r="Y97" s="242"/>
      <c r="Z97" s="242"/>
      <c r="AA97" s="242"/>
      <c r="AB97" s="242"/>
      <c r="AC97" s="242"/>
      <c r="AD97" s="242"/>
      <c r="AE97" s="242"/>
      <c r="AF97" s="242"/>
      <c r="AG97" s="240">
        <f>'VON - Oprava staničních k...'!J30</f>
        <v>0</v>
      </c>
      <c r="AH97" s="241"/>
      <c r="AI97" s="241"/>
      <c r="AJ97" s="241"/>
      <c r="AK97" s="241"/>
      <c r="AL97" s="241"/>
      <c r="AM97" s="241"/>
      <c r="AN97" s="240">
        <f>SUM(AG97,AT97)</f>
        <v>0</v>
      </c>
      <c r="AO97" s="241"/>
      <c r="AP97" s="241"/>
      <c r="AQ97" s="96" t="s">
        <v>84</v>
      </c>
      <c r="AR97" s="97"/>
      <c r="AS97" s="103">
        <v>0</v>
      </c>
      <c r="AT97" s="104">
        <f>ROUND(SUM(AV97:AW97),2)</f>
        <v>0</v>
      </c>
      <c r="AU97" s="105">
        <f>'VON - Oprava staničních k...'!P117</f>
        <v>0</v>
      </c>
      <c r="AV97" s="104">
        <f>'VON - Oprava staničních k...'!J33</f>
        <v>0</v>
      </c>
      <c r="AW97" s="104">
        <f>'VON - Oprava staničních k...'!J34</f>
        <v>0</v>
      </c>
      <c r="AX97" s="104">
        <f>'VON - Oprava staničních k...'!J35</f>
        <v>0</v>
      </c>
      <c r="AY97" s="104">
        <f>'VON - Oprava staničních k...'!J36</f>
        <v>0</v>
      </c>
      <c r="AZ97" s="104">
        <f>'VON - Oprava staničních k...'!F33</f>
        <v>0</v>
      </c>
      <c r="BA97" s="104">
        <f>'VON - Oprava staničních k...'!F34</f>
        <v>0</v>
      </c>
      <c r="BB97" s="104">
        <f>'VON - Oprava staničních k...'!F35</f>
        <v>0</v>
      </c>
      <c r="BC97" s="104">
        <f>'VON - Oprava staničních k...'!F36</f>
        <v>0</v>
      </c>
      <c r="BD97" s="106">
        <f>'VON - Oprava staničních k...'!F37</f>
        <v>0</v>
      </c>
      <c r="BT97" s="102" t="s">
        <v>85</v>
      </c>
      <c r="BV97" s="102" t="s">
        <v>79</v>
      </c>
      <c r="BW97" s="102" t="s">
        <v>92</v>
      </c>
      <c r="BX97" s="102" t="s">
        <v>5</v>
      </c>
      <c r="CL97" s="102" t="s">
        <v>1</v>
      </c>
      <c r="CM97" s="102" t="s">
        <v>87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7E3A5d1msj7ndgDDYtY/TRbpg3ZAiUtPvZ60lsDcx2u84/xXJW1/TgDNgD3437XJRHbsPL2Xc6xbQuyVnH8k6g==" saltValue="HDaqLCavqwMOTnZ+7pYhkFQWgG+uZQ6nGgtozfn+amCjAYK+/kjqXgtL5ax9WOHiIQ5PIQPop/Ywqdev87n0m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Oprava staniční k...'!C2" display="/"/>
    <hyperlink ref="A96" location="'SO 02 - Oprava staniční k...'!C2" display="/"/>
    <hyperlink ref="A97" location="'VON - Oprava staničních k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Oprava staničních kolejí v žst. Dětřichov, Milotice, Moravský Beroun na trati č. 310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95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20. 8. 2020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ROUND((SUM(BE119:BE267)),  2)</f>
        <v>0</v>
      </c>
      <c r="G33" s="33"/>
      <c r="H33" s="33"/>
      <c r="I33" s="123">
        <v>0.21</v>
      </c>
      <c r="J33" s="122">
        <f>ROUND(((SUM(BE119:BE267))*I33),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ROUND((SUM(BF119:BF267)),  2)</f>
        <v>0</v>
      </c>
      <c r="G34" s="33"/>
      <c r="H34" s="33"/>
      <c r="I34" s="123">
        <v>0.15</v>
      </c>
      <c r="J34" s="122">
        <f>ROUND(((SUM(BF119:BF267))*I34),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ROUND((SUM(BG119:BG267)),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ROUND((SUM(BH119:BH267)),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ROUND((SUM(BI119:BI267)),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1" t="str">
        <f>E7</f>
        <v>Oprava staničních kolejí v žst. Dětřichov, Milotice, Moravský Beroun na trati č. 310</v>
      </c>
      <c r="F85" s="282"/>
      <c r="G85" s="282"/>
      <c r="H85" s="28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0" t="str">
        <f>E9</f>
        <v>SO 01 - Oprava staniční koleje č.1 v žst. Dětřichov nad Bystřicí</v>
      </c>
      <c r="F87" s="280"/>
      <c r="G87" s="280"/>
      <c r="H87" s="28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20. 8. 2020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5" customHeight="1">
      <c r="B97" s="146"/>
      <c r="C97" s="147"/>
      <c r="D97" s="148" t="s">
        <v>101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103</v>
      </c>
      <c r="E99" s="149"/>
      <c r="F99" s="149"/>
      <c r="G99" s="149"/>
      <c r="H99" s="149"/>
      <c r="I99" s="149"/>
      <c r="J99" s="150">
        <f>J228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1" t="str">
        <f>E7</f>
        <v>Oprava staničních kolejí v žst. Dětřichov, Milotice, Moravský Beroun na trati č. 310</v>
      </c>
      <c r="F109" s="282"/>
      <c r="G109" s="282"/>
      <c r="H109" s="28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0" t="str">
        <f>E9</f>
        <v>SO 01 - Oprava staniční koleje č.1 v žst. Dětřichov nad Bystřicí</v>
      </c>
      <c r="F111" s="280"/>
      <c r="G111" s="280"/>
      <c r="H111" s="280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Bruntál</v>
      </c>
      <c r="G113" s="35"/>
      <c r="H113" s="35"/>
      <c r="I113" s="28" t="s">
        <v>22</v>
      </c>
      <c r="J113" s="65" t="str">
        <f>IF(J12="","",J12)</f>
        <v>20. 8. 2020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105</v>
      </c>
      <c r="D118" s="161" t="s">
        <v>62</v>
      </c>
      <c r="E118" s="161" t="s">
        <v>58</v>
      </c>
      <c r="F118" s="161" t="s">
        <v>59</v>
      </c>
      <c r="G118" s="161" t="s">
        <v>106</v>
      </c>
      <c r="H118" s="161" t="s">
        <v>107</v>
      </c>
      <c r="I118" s="161" t="s">
        <v>108</v>
      </c>
      <c r="J118" s="161" t="s">
        <v>98</v>
      </c>
      <c r="K118" s="162" t="s">
        <v>109</v>
      </c>
      <c r="L118" s="163"/>
      <c r="M118" s="74" t="s">
        <v>1</v>
      </c>
      <c r="N118" s="75" t="s">
        <v>41</v>
      </c>
      <c r="O118" s="75" t="s">
        <v>110</v>
      </c>
      <c r="P118" s="75" t="s">
        <v>111</v>
      </c>
      <c r="Q118" s="75" t="s">
        <v>112</v>
      </c>
      <c r="R118" s="75" t="s">
        <v>113</v>
      </c>
      <c r="S118" s="75" t="s">
        <v>114</v>
      </c>
      <c r="T118" s="76" t="s">
        <v>115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P120+P228</f>
        <v>0</v>
      </c>
      <c r="Q119" s="78"/>
      <c r="R119" s="166">
        <f>R120+R228</f>
        <v>1562.1358699999998</v>
      </c>
      <c r="S119" s="78"/>
      <c r="T119" s="167">
        <f>T120+T228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100</v>
      </c>
      <c r="BK119" s="168">
        <f>BK120+BK228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117</v>
      </c>
      <c r="F120" s="172" t="s">
        <v>118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1562.1358699999998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119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120</v>
      </c>
      <c r="F121" s="183" t="s">
        <v>121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SUM(P122:P227)</f>
        <v>0</v>
      </c>
      <c r="Q121" s="177"/>
      <c r="R121" s="178">
        <f>SUM(R122:R227)</f>
        <v>1562.1358699999998</v>
      </c>
      <c r="S121" s="177"/>
      <c r="T121" s="179">
        <f>SUM(T122:T227)</f>
        <v>0</v>
      </c>
      <c r="AR121" s="180" t="s">
        <v>85</v>
      </c>
      <c r="AT121" s="181" t="s">
        <v>76</v>
      </c>
      <c r="AU121" s="181" t="s">
        <v>85</v>
      </c>
      <c r="AY121" s="180" t="s">
        <v>119</v>
      </c>
      <c r="BK121" s="182">
        <f>SUM(BK122:BK227)</f>
        <v>0</v>
      </c>
    </row>
    <row r="122" spans="1:65" s="2" customFormat="1" ht="14.45" customHeight="1">
      <c r="A122" s="33"/>
      <c r="B122" s="34"/>
      <c r="C122" s="185" t="s">
        <v>85</v>
      </c>
      <c r="D122" s="185" t="s">
        <v>122</v>
      </c>
      <c r="E122" s="186" t="s">
        <v>123</v>
      </c>
      <c r="F122" s="187" t="s">
        <v>124</v>
      </c>
      <c r="G122" s="188" t="s">
        <v>125</v>
      </c>
      <c r="H122" s="189">
        <v>14.4</v>
      </c>
      <c r="I122" s="190"/>
      <c r="J122" s="191">
        <f>ROUND(I122*H122,2)</f>
        <v>0</v>
      </c>
      <c r="K122" s="187" t="s">
        <v>1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126</v>
      </c>
      <c r="AT122" s="196" t="s">
        <v>122</v>
      </c>
      <c r="AU122" s="196" t="s">
        <v>87</v>
      </c>
      <c r="AY122" s="16" t="s">
        <v>119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126</v>
      </c>
      <c r="BM122" s="196" t="s">
        <v>127</v>
      </c>
    </row>
    <row r="123" spans="1:65" s="2" customFormat="1">
      <c r="A123" s="33"/>
      <c r="B123" s="34"/>
      <c r="C123" s="35"/>
      <c r="D123" s="198" t="s">
        <v>128</v>
      </c>
      <c r="E123" s="35"/>
      <c r="F123" s="199" t="s">
        <v>124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128</v>
      </c>
      <c r="AU123" s="16" t="s">
        <v>87</v>
      </c>
    </row>
    <row r="124" spans="1:65" s="13" customFormat="1">
      <c r="B124" s="203"/>
      <c r="C124" s="204"/>
      <c r="D124" s="198" t="s">
        <v>129</v>
      </c>
      <c r="E124" s="205" t="s">
        <v>1</v>
      </c>
      <c r="F124" s="206" t="s">
        <v>130</v>
      </c>
      <c r="G124" s="204"/>
      <c r="H124" s="207">
        <v>14.4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129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119</v>
      </c>
    </row>
    <row r="125" spans="1:65" s="2" customFormat="1" ht="24.2" customHeight="1">
      <c r="A125" s="33"/>
      <c r="B125" s="34"/>
      <c r="C125" s="185" t="s">
        <v>87</v>
      </c>
      <c r="D125" s="185" t="s">
        <v>122</v>
      </c>
      <c r="E125" s="186" t="s">
        <v>131</v>
      </c>
      <c r="F125" s="187" t="s">
        <v>132</v>
      </c>
      <c r="G125" s="188" t="s">
        <v>133</v>
      </c>
      <c r="H125" s="189">
        <v>3.6</v>
      </c>
      <c r="I125" s="190"/>
      <c r="J125" s="191">
        <f>ROUND(I125*H125,2)</f>
        <v>0</v>
      </c>
      <c r="K125" s="187" t="s">
        <v>134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126</v>
      </c>
      <c r="AT125" s="196" t="s">
        <v>122</v>
      </c>
      <c r="AU125" s="196" t="s">
        <v>87</v>
      </c>
      <c r="AY125" s="16" t="s">
        <v>119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126</v>
      </c>
      <c r="BM125" s="196" t="s">
        <v>135</v>
      </c>
    </row>
    <row r="126" spans="1:65" s="2" customFormat="1" ht="19.5">
      <c r="A126" s="33"/>
      <c r="B126" s="34"/>
      <c r="C126" s="35"/>
      <c r="D126" s="198" t="s">
        <v>128</v>
      </c>
      <c r="E126" s="35"/>
      <c r="F126" s="199" t="s">
        <v>136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128</v>
      </c>
      <c r="AU126" s="16" t="s">
        <v>87</v>
      </c>
    </row>
    <row r="127" spans="1:65" s="2" customFormat="1" ht="24.2" customHeight="1">
      <c r="A127" s="33"/>
      <c r="B127" s="34"/>
      <c r="C127" s="185" t="s">
        <v>137</v>
      </c>
      <c r="D127" s="185" t="s">
        <v>122</v>
      </c>
      <c r="E127" s="186" t="s">
        <v>138</v>
      </c>
      <c r="F127" s="187" t="s">
        <v>139</v>
      </c>
      <c r="G127" s="188" t="s">
        <v>140</v>
      </c>
      <c r="H127" s="189">
        <v>70</v>
      </c>
      <c r="I127" s="190"/>
      <c r="J127" s="191">
        <f>ROUND(I127*H127,2)</f>
        <v>0</v>
      </c>
      <c r="K127" s="187" t="s">
        <v>134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126</v>
      </c>
      <c r="AT127" s="196" t="s">
        <v>122</v>
      </c>
      <c r="AU127" s="196" t="s">
        <v>87</v>
      </c>
      <c r="AY127" s="16" t="s">
        <v>119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126</v>
      </c>
      <c r="BM127" s="196" t="s">
        <v>141</v>
      </c>
    </row>
    <row r="128" spans="1:65" s="2" customFormat="1" ht="19.5">
      <c r="A128" s="33"/>
      <c r="B128" s="34"/>
      <c r="C128" s="35"/>
      <c r="D128" s="198" t="s">
        <v>128</v>
      </c>
      <c r="E128" s="35"/>
      <c r="F128" s="199" t="s">
        <v>142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128</v>
      </c>
      <c r="AU128" s="16" t="s">
        <v>87</v>
      </c>
    </row>
    <row r="129" spans="1:65" s="2" customFormat="1" ht="24.2" customHeight="1">
      <c r="A129" s="33"/>
      <c r="B129" s="34"/>
      <c r="C129" s="185" t="s">
        <v>126</v>
      </c>
      <c r="D129" s="185" t="s">
        <v>122</v>
      </c>
      <c r="E129" s="186" t="s">
        <v>143</v>
      </c>
      <c r="F129" s="187" t="s">
        <v>144</v>
      </c>
      <c r="G129" s="188" t="s">
        <v>145</v>
      </c>
      <c r="H129" s="189">
        <v>302.851</v>
      </c>
      <c r="I129" s="190"/>
      <c r="J129" s="191">
        <f>ROUND(I129*H129,2)</f>
        <v>0</v>
      </c>
      <c r="K129" s="187" t="s">
        <v>134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126</v>
      </c>
      <c r="AT129" s="196" t="s">
        <v>122</v>
      </c>
      <c r="AU129" s="196" t="s">
        <v>87</v>
      </c>
      <c r="AY129" s="16" t="s">
        <v>119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126</v>
      </c>
      <c r="BM129" s="196" t="s">
        <v>146</v>
      </c>
    </row>
    <row r="130" spans="1:65" s="2" customFormat="1" ht="29.25">
      <c r="A130" s="33"/>
      <c r="B130" s="34"/>
      <c r="C130" s="35"/>
      <c r="D130" s="198" t="s">
        <v>128</v>
      </c>
      <c r="E130" s="35"/>
      <c r="F130" s="199" t="s">
        <v>147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128</v>
      </c>
      <c r="AU130" s="16" t="s">
        <v>87</v>
      </c>
    </row>
    <row r="131" spans="1:65" s="13" customFormat="1">
      <c r="B131" s="203"/>
      <c r="C131" s="204"/>
      <c r="D131" s="198" t="s">
        <v>129</v>
      </c>
      <c r="E131" s="205" t="s">
        <v>1</v>
      </c>
      <c r="F131" s="206" t="s">
        <v>148</v>
      </c>
      <c r="G131" s="204"/>
      <c r="H131" s="207">
        <v>302.851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129</v>
      </c>
      <c r="AU131" s="213" t="s">
        <v>87</v>
      </c>
      <c r="AV131" s="13" t="s">
        <v>87</v>
      </c>
      <c r="AW131" s="13" t="s">
        <v>34</v>
      </c>
      <c r="AX131" s="13" t="s">
        <v>85</v>
      </c>
      <c r="AY131" s="213" t="s">
        <v>119</v>
      </c>
    </row>
    <row r="132" spans="1:65" s="2" customFormat="1" ht="24.2" customHeight="1">
      <c r="A132" s="33"/>
      <c r="B132" s="34"/>
      <c r="C132" s="185" t="s">
        <v>120</v>
      </c>
      <c r="D132" s="185" t="s">
        <v>122</v>
      </c>
      <c r="E132" s="186" t="s">
        <v>149</v>
      </c>
      <c r="F132" s="187" t="s">
        <v>150</v>
      </c>
      <c r="G132" s="188" t="s">
        <v>145</v>
      </c>
      <c r="H132" s="189">
        <v>2.069</v>
      </c>
      <c r="I132" s="190"/>
      <c r="J132" s="191">
        <f>ROUND(I132*H132,2)</f>
        <v>0</v>
      </c>
      <c r="K132" s="187" t="s">
        <v>134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126</v>
      </c>
      <c r="AT132" s="196" t="s">
        <v>122</v>
      </c>
      <c r="AU132" s="196" t="s">
        <v>87</v>
      </c>
      <c r="AY132" s="16" t="s">
        <v>119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126</v>
      </c>
      <c r="BM132" s="196" t="s">
        <v>151</v>
      </c>
    </row>
    <row r="133" spans="1:65" s="2" customFormat="1" ht="29.25">
      <c r="A133" s="33"/>
      <c r="B133" s="34"/>
      <c r="C133" s="35"/>
      <c r="D133" s="198" t="s">
        <v>128</v>
      </c>
      <c r="E133" s="35"/>
      <c r="F133" s="199" t="s">
        <v>152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128</v>
      </c>
      <c r="AU133" s="16" t="s">
        <v>87</v>
      </c>
    </row>
    <row r="134" spans="1:65" s="13" customFormat="1">
      <c r="B134" s="203"/>
      <c r="C134" s="204"/>
      <c r="D134" s="198" t="s">
        <v>129</v>
      </c>
      <c r="E134" s="205" t="s">
        <v>1</v>
      </c>
      <c r="F134" s="206" t="s">
        <v>153</v>
      </c>
      <c r="G134" s="204"/>
      <c r="H134" s="207">
        <v>2.069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129</v>
      </c>
      <c r="AU134" s="213" t="s">
        <v>87</v>
      </c>
      <c r="AV134" s="13" t="s">
        <v>87</v>
      </c>
      <c r="AW134" s="13" t="s">
        <v>34</v>
      </c>
      <c r="AX134" s="13" t="s">
        <v>85</v>
      </c>
      <c r="AY134" s="213" t="s">
        <v>119</v>
      </c>
    </row>
    <row r="135" spans="1:65" s="2" customFormat="1" ht="24.2" customHeight="1">
      <c r="A135" s="33"/>
      <c r="B135" s="34"/>
      <c r="C135" s="185" t="s">
        <v>154</v>
      </c>
      <c r="D135" s="185" t="s">
        <v>122</v>
      </c>
      <c r="E135" s="186" t="s">
        <v>155</v>
      </c>
      <c r="F135" s="187" t="s">
        <v>156</v>
      </c>
      <c r="G135" s="188" t="s">
        <v>133</v>
      </c>
      <c r="H135" s="189">
        <v>8</v>
      </c>
      <c r="I135" s="190"/>
      <c r="J135" s="191">
        <f>ROUND(I135*H135,2)</f>
        <v>0</v>
      </c>
      <c r="K135" s="187" t="s">
        <v>134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126</v>
      </c>
      <c r="AT135" s="196" t="s">
        <v>122</v>
      </c>
      <c r="AU135" s="196" t="s">
        <v>87</v>
      </c>
      <c r="AY135" s="16" t="s">
        <v>119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126</v>
      </c>
      <c r="BM135" s="196" t="s">
        <v>157</v>
      </c>
    </row>
    <row r="136" spans="1:65" s="2" customFormat="1" ht="39">
      <c r="A136" s="33"/>
      <c r="B136" s="34"/>
      <c r="C136" s="35"/>
      <c r="D136" s="198" t="s">
        <v>128</v>
      </c>
      <c r="E136" s="35"/>
      <c r="F136" s="199" t="s">
        <v>158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128</v>
      </c>
      <c r="AU136" s="16" t="s">
        <v>87</v>
      </c>
    </row>
    <row r="137" spans="1:65" s="13" customFormat="1">
      <c r="B137" s="203"/>
      <c r="C137" s="204"/>
      <c r="D137" s="198" t="s">
        <v>129</v>
      </c>
      <c r="E137" s="205" t="s">
        <v>1</v>
      </c>
      <c r="F137" s="206" t="s">
        <v>159</v>
      </c>
      <c r="G137" s="204"/>
      <c r="H137" s="207">
        <v>8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129</v>
      </c>
      <c r="AU137" s="213" t="s">
        <v>87</v>
      </c>
      <c r="AV137" s="13" t="s">
        <v>87</v>
      </c>
      <c r="AW137" s="13" t="s">
        <v>34</v>
      </c>
      <c r="AX137" s="13" t="s">
        <v>85</v>
      </c>
      <c r="AY137" s="213" t="s">
        <v>119</v>
      </c>
    </row>
    <row r="138" spans="1:65" s="2" customFormat="1" ht="24.2" customHeight="1">
      <c r="A138" s="33"/>
      <c r="B138" s="34"/>
      <c r="C138" s="185" t="s">
        <v>160</v>
      </c>
      <c r="D138" s="185" t="s">
        <v>122</v>
      </c>
      <c r="E138" s="186" t="s">
        <v>161</v>
      </c>
      <c r="F138" s="187" t="s">
        <v>162</v>
      </c>
      <c r="G138" s="188" t="s">
        <v>163</v>
      </c>
      <c r="H138" s="189">
        <v>67.62</v>
      </c>
      <c r="I138" s="190"/>
      <c r="J138" s="191">
        <f>ROUND(I138*H138,2)</f>
        <v>0</v>
      </c>
      <c r="K138" s="187" t="s">
        <v>134</v>
      </c>
      <c r="L138" s="38"/>
      <c r="M138" s="192" t="s">
        <v>1</v>
      </c>
      <c r="N138" s="193" t="s">
        <v>42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126</v>
      </c>
      <c r="AT138" s="196" t="s">
        <v>122</v>
      </c>
      <c r="AU138" s="196" t="s">
        <v>87</v>
      </c>
      <c r="AY138" s="16" t="s">
        <v>119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85</v>
      </c>
      <c r="BK138" s="197">
        <f>ROUND(I138*H138,2)</f>
        <v>0</v>
      </c>
      <c r="BL138" s="16" t="s">
        <v>126</v>
      </c>
      <c r="BM138" s="196" t="s">
        <v>164</v>
      </c>
    </row>
    <row r="139" spans="1:65" s="2" customFormat="1" ht="19.5">
      <c r="A139" s="33"/>
      <c r="B139" s="34"/>
      <c r="C139" s="35"/>
      <c r="D139" s="198" t="s">
        <v>128</v>
      </c>
      <c r="E139" s="35"/>
      <c r="F139" s="199" t="s">
        <v>165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128</v>
      </c>
      <c r="AU139" s="16" t="s">
        <v>87</v>
      </c>
    </row>
    <row r="140" spans="1:65" s="13" customFormat="1">
      <c r="B140" s="203"/>
      <c r="C140" s="204"/>
      <c r="D140" s="198" t="s">
        <v>129</v>
      </c>
      <c r="E140" s="205" t="s">
        <v>1</v>
      </c>
      <c r="F140" s="206" t="s">
        <v>166</v>
      </c>
      <c r="G140" s="204"/>
      <c r="H140" s="207">
        <v>67.62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129</v>
      </c>
      <c r="AU140" s="213" t="s">
        <v>87</v>
      </c>
      <c r="AV140" s="13" t="s">
        <v>87</v>
      </c>
      <c r="AW140" s="13" t="s">
        <v>34</v>
      </c>
      <c r="AX140" s="13" t="s">
        <v>85</v>
      </c>
      <c r="AY140" s="213" t="s">
        <v>119</v>
      </c>
    </row>
    <row r="141" spans="1:65" s="2" customFormat="1" ht="24.2" customHeight="1">
      <c r="A141" s="33"/>
      <c r="B141" s="34"/>
      <c r="C141" s="185" t="s">
        <v>167</v>
      </c>
      <c r="D141" s="185" t="s">
        <v>122</v>
      </c>
      <c r="E141" s="186" t="s">
        <v>168</v>
      </c>
      <c r="F141" s="187" t="s">
        <v>169</v>
      </c>
      <c r="G141" s="188" t="s">
        <v>163</v>
      </c>
      <c r="H141" s="189">
        <v>600.35199999999998</v>
      </c>
      <c r="I141" s="190"/>
      <c r="J141" s="191">
        <f>ROUND(I141*H141,2)</f>
        <v>0</v>
      </c>
      <c r="K141" s="187" t="s">
        <v>134</v>
      </c>
      <c r="L141" s="38"/>
      <c r="M141" s="192" t="s">
        <v>1</v>
      </c>
      <c r="N141" s="193" t="s">
        <v>42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126</v>
      </c>
      <c r="AT141" s="196" t="s">
        <v>122</v>
      </c>
      <c r="AU141" s="196" t="s">
        <v>87</v>
      </c>
      <c r="AY141" s="16" t="s">
        <v>119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85</v>
      </c>
      <c r="BK141" s="197">
        <f>ROUND(I141*H141,2)</f>
        <v>0</v>
      </c>
      <c r="BL141" s="16" t="s">
        <v>126</v>
      </c>
      <c r="BM141" s="196" t="s">
        <v>170</v>
      </c>
    </row>
    <row r="142" spans="1:65" s="2" customFormat="1" ht="29.25">
      <c r="A142" s="33"/>
      <c r="B142" s="34"/>
      <c r="C142" s="35"/>
      <c r="D142" s="198" t="s">
        <v>128</v>
      </c>
      <c r="E142" s="35"/>
      <c r="F142" s="199" t="s">
        <v>171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128</v>
      </c>
      <c r="AU142" s="16" t="s">
        <v>87</v>
      </c>
    </row>
    <row r="143" spans="1:65" s="13" customFormat="1">
      <c r="B143" s="203"/>
      <c r="C143" s="204"/>
      <c r="D143" s="198" t="s">
        <v>129</v>
      </c>
      <c r="E143" s="205" t="s">
        <v>1</v>
      </c>
      <c r="F143" s="206" t="s">
        <v>172</v>
      </c>
      <c r="G143" s="204"/>
      <c r="H143" s="207">
        <v>600.35199999999998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129</v>
      </c>
      <c r="AU143" s="213" t="s">
        <v>87</v>
      </c>
      <c r="AV143" s="13" t="s">
        <v>87</v>
      </c>
      <c r="AW143" s="13" t="s">
        <v>34</v>
      </c>
      <c r="AX143" s="13" t="s">
        <v>85</v>
      </c>
      <c r="AY143" s="213" t="s">
        <v>119</v>
      </c>
    </row>
    <row r="144" spans="1:65" s="2" customFormat="1" ht="24.2" customHeight="1">
      <c r="A144" s="33"/>
      <c r="B144" s="34"/>
      <c r="C144" s="185" t="s">
        <v>173</v>
      </c>
      <c r="D144" s="185" t="s">
        <v>122</v>
      </c>
      <c r="E144" s="186" t="s">
        <v>174</v>
      </c>
      <c r="F144" s="187" t="s">
        <v>175</v>
      </c>
      <c r="G144" s="188" t="s">
        <v>163</v>
      </c>
      <c r="H144" s="189">
        <v>608.70000000000005</v>
      </c>
      <c r="I144" s="190"/>
      <c r="J144" s="191">
        <f>ROUND(I144*H144,2)</f>
        <v>0</v>
      </c>
      <c r="K144" s="187" t="s">
        <v>134</v>
      </c>
      <c r="L144" s="38"/>
      <c r="M144" s="192" t="s">
        <v>1</v>
      </c>
      <c r="N144" s="193" t="s">
        <v>42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126</v>
      </c>
      <c r="AT144" s="196" t="s">
        <v>122</v>
      </c>
      <c r="AU144" s="196" t="s">
        <v>87</v>
      </c>
      <c r="AY144" s="16" t="s">
        <v>119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85</v>
      </c>
      <c r="BK144" s="197">
        <f>ROUND(I144*H144,2)</f>
        <v>0</v>
      </c>
      <c r="BL144" s="16" t="s">
        <v>126</v>
      </c>
      <c r="BM144" s="196" t="s">
        <v>176</v>
      </c>
    </row>
    <row r="145" spans="1:65" s="2" customFormat="1" ht="39">
      <c r="A145" s="33"/>
      <c r="B145" s="34"/>
      <c r="C145" s="35"/>
      <c r="D145" s="198" t="s">
        <v>128</v>
      </c>
      <c r="E145" s="35"/>
      <c r="F145" s="199" t="s">
        <v>177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128</v>
      </c>
      <c r="AU145" s="16" t="s">
        <v>87</v>
      </c>
    </row>
    <row r="146" spans="1:65" s="13" customFormat="1">
      <c r="B146" s="203"/>
      <c r="C146" s="204"/>
      <c r="D146" s="198" t="s">
        <v>129</v>
      </c>
      <c r="E146" s="205" t="s">
        <v>1</v>
      </c>
      <c r="F146" s="206" t="s">
        <v>178</v>
      </c>
      <c r="G146" s="204"/>
      <c r="H146" s="207">
        <v>608.70000000000005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129</v>
      </c>
      <c r="AU146" s="213" t="s">
        <v>87</v>
      </c>
      <c r="AV146" s="13" t="s">
        <v>87</v>
      </c>
      <c r="AW146" s="13" t="s">
        <v>34</v>
      </c>
      <c r="AX146" s="13" t="s">
        <v>85</v>
      </c>
      <c r="AY146" s="213" t="s">
        <v>119</v>
      </c>
    </row>
    <row r="147" spans="1:65" s="2" customFormat="1" ht="24.2" customHeight="1">
      <c r="A147" s="33"/>
      <c r="B147" s="34"/>
      <c r="C147" s="185" t="s">
        <v>179</v>
      </c>
      <c r="D147" s="185" t="s">
        <v>122</v>
      </c>
      <c r="E147" s="186" t="s">
        <v>180</v>
      </c>
      <c r="F147" s="187" t="s">
        <v>181</v>
      </c>
      <c r="G147" s="188" t="s">
        <v>182</v>
      </c>
      <c r="H147" s="189">
        <v>0.59899999999999998</v>
      </c>
      <c r="I147" s="190"/>
      <c r="J147" s="191">
        <f>ROUND(I147*H147,2)</f>
        <v>0</v>
      </c>
      <c r="K147" s="187" t="s">
        <v>134</v>
      </c>
      <c r="L147" s="38"/>
      <c r="M147" s="192" t="s">
        <v>1</v>
      </c>
      <c r="N147" s="193" t="s">
        <v>42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126</v>
      </c>
      <c r="AT147" s="196" t="s">
        <v>122</v>
      </c>
      <c r="AU147" s="196" t="s">
        <v>87</v>
      </c>
      <c r="AY147" s="16" t="s">
        <v>119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85</v>
      </c>
      <c r="BK147" s="197">
        <f>ROUND(I147*H147,2)</f>
        <v>0</v>
      </c>
      <c r="BL147" s="16" t="s">
        <v>126</v>
      </c>
      <c r="BM147" s="196" t="s">
        <v>183</v>
      </c>
    </row>
    <row r="148" spans="1:65" s="2" customFormat="1" ht="29.25">
      <c r="A148" s="33"/>
      <c r="B148" s="34"/>
      <c r="C148" s="35"/>
      <c r="D148" s="198" t="s">
        <v>128</v>
      </c>
      <c r="E148" s="35"/>
      <c r="F148" s="199" t="s">
        <v>184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128</v>
      </c>
      <c r="AU148" s="16" t="s">
        <v>87</v>
      </c>
    </row>
    <row r="149" spans="1:65" s="2" customFormat="1" ht="24.2" customHeight="1">
      <c r="A149" s="33"/>
      <c r="B149" s="34"/>
      <c r="C149" s="185" t="s">
        <v>185</v>
      </c>
      <c r="D149" s="185" t="s">
        <v>122</v>
      </c>
      <c r="E149" s="186" t="s">
        <v>186</v>
      </c>
      <c r="F149" s="187" t="s">
        <v>187</v>
      </c>
      <c r="G149" s="188" t="s">
        <v>182</v>
      </c>
      <c r="H149" s="189">
        <v>7.0000000000000001E-3</v>
      </c>
      <c r="I149" s="190"/>
      <c r="J149" s="191">
        <f>ROUND(I149*H149,2)</f>
        <v>0</v>
      </c>
      <c r="K149" s="187" t="s">
        <v>134</v>
      </c>
      <c r="L149" s="38"/>
      <c r="M149" s="192" t="s">
        <v>1</v>
      </c>
      <c r="N149" s="193" t="s">
        <v>42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126</v>
      </c>
      <c r="AT149" s="196" t="s">
        <v>122</v>
      </c>
      <c r="AU149" s="196" t="s">
        <v>87</v>
      </c>
      <c r="AY149" s="16" t="s">
        <v>119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85</v>
      </c>
      <c r="BK149" s="197">
        <f>ROUND(I149*H149,2)</f>
        <v>0</v>
      </c>
      <c r="BL149" s="16" t="s">
        <v>126</v>
      </c>
      <c r="BM149" s="196" t="s">
        <v>188</v>
      </c>
    </row>
    <row r="150" spans="1:65" s="2" customFormat="1" ht="29.25">
      <c r="A150" s="33"/>
      <c r="B150" s="34"/>
      <c r="C150" s="35"/>
      <c r="D150" s="198" t="s">
        <v>128</v>
      </c>
      <c r="E150" s="35"/>
      <c r="F150" s="199" t="s">
        <v>189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128</v>
      </c>
      <c r="AU150" s="16" t="s">
        <v>87</v>
      </c>
    </row>
    <row r="151" spans="1:65" s="2" customFormat="1" ht="24.2" customHeight="1">
      <c r="A151" s="33"/>
      <c r="B151" s="34"/>
      <c r="C151" s="185" t="s">
        <v>190</v>
      </c>
      <c r="D151" s="185" t="s">
        <v>122</v>
      </c>
      <c r="E151" s="186" t="s">
        <v>191</v>
      </c>
      <c r="F151" s="187" t="s">
        <v>192</v>
      </c>
      <c r="G151" s="188" t="s">
        <v>140</v>
      </c>
      <c r="H151" s="189">
        <v>5</v>
      </c>
      <c r="I151" s="190"/>
      <c r="J151" s="191">
        <f>ROUND(I151*H151,2)</f>
        <v>0</v>
      </c>
      <c r="K151" s="187" t="s">
        <v>134</v>
      </c>
      <c r="L151" s="38"/>
      <c r="M151" s="192" t="s">
        <v>1</v>
      </c>
      <c r="N151" s="193" t="s">
        <v>42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126</v>
      </c>
      <c r="AT151" s="196" t="s">
        <v>122</v>
      </c>
      <c r="AU151" s="196" t="s">
        <v>87</v>
      </c>
      <c r="AY151" s="16" t="s">
        <v>119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85</v>
      </c>
      <c r="BK151" s="197">
        <f>ROUND(I151*H151,2)</f>
        <v>0</v>
      </c>
      <c r="BL151" s="16" t="s">
        <v>126</v>
      </c>
      <c r="BM151" s="196" t="s">
        <v>193</v>
      </c>
    </row>
    <row r="152" spans="1:65" s="2" customFormat="1" ht="19.5">
      <c r="A152" s="33"/>
      <c r="B152" s="34"/>
      <c r="C152" s="35"/>
      <c r="D152" s="198" t="s">
        <v>128</v>
      </c>
      <c r="E152" s="35"/>
      <c r="F152" s="199" t="s">
        <v>194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128</v>
      </c>
      <c r="AU152" s="16" t="s">
        <v>87</v>
      </c>
    </row>
    <row r="153" spans="1:65" s="2" customFormat="1" ht="24.2" customHeight="1">
      <c r="A153" s="33"/>
      <c r="B153" s="34"/>
      <c r="C153" s="185" t="s">
        <v>195</v>
      </c>
      <c r="D153" s="185" t="s">
        <v>122</v>
      </c>
      <c r="E153" s="186" t="s">
        <v>196</v>
      </c>
      <c r="F153" s="187" t="s">
        <v>197</v>
      </c>
      <c r="G153" s="188" t="s">
        <v>182</v>
      </c>
      <c r="H153" s="189">
        <v>1.5</v>
      </c>
      <c r="I153" s="190"/>
      <c r="J153" s="191">
        <f>ROUND(I153*H153,2)</f>
        <v>0</v>
      </c>
      <c r="K153" s="187" t="s">
        <v>134</v>
      </c>
      <c r="L153" s="38"/>
      <c r="M153" s="192" t="s">
        <v>1</v>
      </c>
      <c r="N153" s="193" t="s">
        <v>42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126</v>
      </c>
      <c r="AT153" s="196" t="s">
        <v>122</v>
      </c>
      <c r="AU153" s="196" t="s">
        <v>87</v>
      </c>
      <c r="AY153" s="16" t="s">
        <v>119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85</v>
      </c>
      <c r="BK153" s="197">
        <f>ROUND(I153*H153,2)</f>
        <v>0</v>
      </c>
      <c r="BL153" s="16" t="s">
        <v>126</v>
      </c>
      <c r="BM153" s="196" t="s">
        <v>198</v>
      </c>
    </row>
    <row r="154" spans="1:65" s="2" customFormat="1" ht="39">
      <c r="A154" s="33"/>
      <c r="B154" s="34"/>
      <c r="C154" s="35"/>
      <c r="D154" s="198" t="s">
        <v>128</v>
      </c>
      <c r="E154" s="35"/>
      <c r="F154" s="199" t="s">
        <v>199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128</v>
      </c>
      <c r="AU154" s="16" t="s">
        <v>87</v>
      </c>
    </row>
    <row r="155" spans="1:65" s="2" customFormat="1" ht="24.2" customHeight="1">
      <c r="A155" s="33"/>
      <c r="B155" s="34"/>
      <c r="C155" s="185" t="s">
        <v>200</v>
      </c>
      <c r="D155" s="185" t="s">
        <v>122</v>
      </c>
      <c r="E155" s="186" t="s">
        <v>201</v>
      </c>
      <c r="F155" s="187" t="s">
        <v>202</v>
      </c>
      <c r="G155" s="188" t="s">
        <v>182</v>
      </c>
      <c r="H155" s="189">
        <v>2.5999999999999999E-2</v>
      </c>
      <c r="I155" s="190"/>
      <c r="J155" s="191">
        <f>ROUND(I155*H155,2)</f>
        <v>0</v>
      </c>
      <c r="K155" s="187" t="s">
        <v>134</v>
      </c>
      <c r="L155" s="38"/>
      <c r="M155" s="192" t="s">
        <v>1</v>
      </c>
      <c r="N155" s="193" t="s">
        <v>42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126</v>
      </c>
      <c r="AT155" s="196" t="s">
        <v>122</v>
      </c>
      <c r="AU155" s="196" t="s">
        <v>87</v>
      </c>
      <c r="AY155" s="16" t="s">
        <v>119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85</v>
      </c>
      <c r="BK155" s="197">
        <f>ROUND(I155*H155,2)</f>
        <v>0</v>
      </c>
      <c r="BL155" s="16" t="s">
        <v>126</v>
      </c>
      <c r="BM155" s="196" t="s">
        <v>203</v>
      </c>
    </row>
    <row r="156" spans="1:65" s="2" customFormat="1" ht="39">
      <c r="A156" s="33"/>
      <c r="B156" s="34"/>
      <c r="C156" s="35"/>
      <c r="D156" s="198" t="s">
        <v>128</v>
      </c>
      <c r="E156" s="35"/>
      <c r="F156" s="199" t="s">
        <v>204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128</v>
      </c>
      <c r="AU156" s="16" t="s">
        <v>87</v>
      </c>
    </row>
    <row r="157" spans="1:65" s="2" customFormat="1" ht="24.2" customHeight="1">
      <c r="A157" s="33"/>
      <c r="B157" s="34"/>
      <c r="C157" s="185" t="s">
        <v>8</v>
      </c>
      <c r="D157" s="185" t="s">
        <v>122</v>
      </c>
      <c r="E157" s="186" t="s">
        <v>205</v>
      </c>
      <c r="F157" s="187" t="s">
        <v>206</v>
      </c>
      <c r="G157" s="188" t="s">
        <v>133</v>
      </c>
      <c r="H157" s="189">
        <v>137.35</v>
      </c>
      <c r="I157" s="190"/>
      <c r="J157" s="191">
        <f>ROUND(I157*H157,2)</f>
        <v>0</v>
      </c>
      <c r="K157" s="187" t="s">
        <v>134</v>
      </c>
      <c r="L157" s="38"/>
      <c r="M157" s="192" t="s">
        <v>1</v>
      </c>
      <c r="N157" s="193" t="s">
        <v>42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126</v>
      </c>
      <c r="AT157" s="196" t="s">
        <v>122</v>
      </c>
      <c r="AU157" s="196" t="s">
        <v>87</v>
      </c>
      <c r="AY157" s="16" t="s">
        <v>119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85</v>
      </c>
      <c r="BK157" s="197">
        <f>ROUND(I157*H157,2)</f>
        <v>0</v>
      </c>
      <c r="BL157" s="16" t="s">
        <v>126</v>
      </c>
      <c r="BM157" s="196" t="s">
        <v>207</v>
      </c>
    </row>
    <row r="158" spans="1:65" s="2" customFormat="1" ht="39">
      <c r="A158" s="33"/>
      <c r="B158" s="34"/>
      <c r="C158" s="35"/>
      <c r="D158" s="198" t="s">
        <v>128</v>
      </c>
      <c r="E158" s="35"/>
      <c r="F158" s="199" t="s">
        <v>208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128</v>
      </c>
      <c r="AU158" s="16" t="s">
        <v>87</v>
      </c>
    </row>
    <row r="159" spans="1:65" s="13" customFormat="1">
      <c r="B159" s="203"/>
      <c r="C159" s="204"/>
      <c r="D159" s="198" t="s">
        <v>129</v>
      </c>
      <c r="E159" s="205" t="s">
        <v>1</v>
      </c>
      <c r="F159" s="206" t="s">
        <v>209</v>
      </c>
      <c r="G159" s="204"/>
      <c r="H159" s="207">
        <v>137.35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129</v>
      </c>
      <c r="AU159" s="213" t="s">
        <v>87</v>
      </c>
      <c r="AV159" s="13" t="s">
        <v>87</v>
      </c>
      <c r="AW159" s="13" t="s">
        <v>34</v>
      </c>
      <c r="AX159" s="13" t="s">
        <v>85</v>
      </c>
      <c r="AY159" s="213" t="s">
        <v>119</v>
      </c>
    </row>
    <row r="160" spans="1:65" s="2" customFormat="1" ht="24.2" customHeight="1">
      <c r="A160" s="33"/>
      <c r="B160" s="34"/>
      <c r="C160" s="185" t="s">
        <v>210</v>
      </c>
      <c r="D160" s="185" t="s">
        <v>122</v>
      </c>
      <c r="E160" s="186" t="s">
        <v>211</v>
      </c>
      <c r="F160" s="187" t="s">
        <v>212</v>
      </c>
      <c r="G160" s="188" t="s">
        <v>182</v>
      </c>
      <c r="H160" s="189">
        <v>1.5</v>
      </c>
      <c r="I160" s="190"/>
      <c r="J160" s="191">
        <f>ROUND(I160*H160,2)</f>
        <v>0</v>
      </c>
      <c r="K160" s="187" t="s">
        <v>134</v>
      </c>
      <c r="L160" s="38"/>
      <c r="M160" s="192" t="s">
        <v>1</v>
      </c>
      <c r="N160" s="193" t="s">
        <v>42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126</v>
      </c>
      <c r="AT160" s="196" t="s">
        <v>122</v>
      </c>
      <c r="AU160" s="196" t="s">
        <v>87</v>
      </c>
      <c r="AY160" s="16" t="s">
        <v>119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85</v>
      </c>
      <c r="BK160" s="197">
        <f>ROUND(I160*H160,2)</f>
        <v>0</v>
      </c>
      <c r="BL160" s="16" t="s">
        <v>126</v>
      </c>
      <c r="BM160" s="196" t="s">
        <v>213</v>
      </c>
    </row>
    <row r="161" spans="1:65" s="2" customFormat="1" ht="39">
      <c r="A161" s="33"/>
      <c r="B161" s="34"/>
      <c r="C161" s="35"/>
      <c r="D161" s="198" t="s">
        <v>128</v>
      </c>
      <c r="E161" s="35"/>
      <c r="F161" s="199" t="s">
        <v>214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128</v>
      </c>
      <c r="AU161" s="16" t="s">
        <v>87</v>
      </c>
    </row>
    <row r="162" spans="1:65" s="2" customFormat="1" ht="24.2" customHeight="1">
      <c r="A162" s="33"/>
      <c r="B162" s="34"/>
      <c r="C162" s="185" t="s">
        <v>215</v>
      </c>
      <c r="D162" s="185" t="s">
        <v>122</v>
      </c>
      <c r="E162" s="186" t="s">
        <v>216</v>
      </c>
      <c r="F162" s="187" t="s">
        <v>217</v>
      </c>
      <c r="G162" s="188" t="s">
        <v>182</v>
      </c>
      <c r="H162" s="189">
        <v>7.0000000000000001E-3</v>
      </c>
      <c r="I162" s="190"/>
      <c r="J162" s="191">
        <f>ROUND(I162*H162,2)</f>
        <v>0</v>
      </c>
      <c r="K162" s="187" t="s">
        <v>134</v>
      </c>
      <c r="L162" s="38"/>
      <c r="M162" s="192" t="s">
        <v>1</v>
      </c>
      <c r="N162" s="193" t="s">
        <v>42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126</v>
      </c>
      <c r="AT162" s="196" t="s">
        <v>122</v>
      </c>
      <c r="AU162" s="196" t="s">
        <v>87</v>
      </c>
      <c r="AY162" s="16" t="s">
        <v>119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85</v>
      </c>
      <c r="BK162" s="197">
        <f>ROUND(I162*H162,2)</f>
        <v>0</v>
      </c>
      <c r="BL162" s="16" t="s">
        <v>126</v>
      </c>
      <c r="BM162" s="196" t="s">
        <v>218</v>
      </c>
    </row>
    <row r="163" spans="1:65" s="2" customFormat="1" ht="39">
      <c r="A163" s="33"/>
      <c r="B163" s="34"/>
      <c r="C163" s="35"/>
      <c r="D163" s="198" t="s">
        <v>128</v>
      </c>
      <c r="E163" s="35"/>
      <c r="F163" s="199" t="s">
        <v>219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128</v>
      </c>
      <c r="AU163" s="16" t="s">
        <v>87</v>
      </c>
    </row>
    <row r="164" spans="1:65" s="2" customFormat="1" ht="24.2" customHeight="1">
      <c r="A164" s="33"/>
      <c r="B164" s="34"/>
      <c r="C164" s="185" t="s">
        <v>220</v>
      </c>
      <c r="D164" s="185" t="s">
        <v>122</v>
      </c>
      <c r="E164" s="186" t="s">
        <v>221</v>
      </c>
      <c r="F164" s="187" t="s">
        <v>222</v>
      </c>
      <c r="G164" s="188" t="s">
        <v>133</v>
      </c>
      <c r="H164" s="189">
        <v>49.85</v>
      </c>
      <c r="I164" s="190"/>
      <c r="J164" s="191">
        <f>ROUND(I164*H164,2)</f>
        <v>0</v>
      </c>
      <c r="K164" s="187" t="s">
        <v>134</v>
      </c>
      <c r="L164" s="38"/>
      <c r="M164" s="192" t="s">
        <v>1</v>
      </c>
      <c r="N164" s="193" t="s">
        <v>42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126</v>
      </c>
      <c r="AT164" s="196" t="s">
        <v>122</v>
      </c>
      <c r="AU164" s="196" t="s">
        <v>87</v>
      </c>
      <c r="AY164" s="16" t="s">
        <v>119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85</v>
      </c>
      <c r="BK164" s="197">
        <f>ROUND(I164*H164,2)</f>
        <v>0</v>
      </c>
      <c r="BL164" s="16" t="s">
        <v>126</v>
      </c>
      <c r="BM164" s="196" t="s">
        <v>223</v>
      </c>
    </row>
    <row r="165" spans="1:65" s="2" customFormat="1" ht="39">
      <c r="A165" s="33"/>
      <c r="B165" s="34"/>
      <c r="C165" s="35"/>
      <c r="D165" s="198" t="s">
        <v>128</v>
      </c>
      <c r="E165" s="35"/>
      <c r="F165" s="199" t="s">
        <v>224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128</v>
      </c>
      <c r="AU165" s="16" t="s">
        <v>87</v>
      </c>
    </row>
    <row r="166" spans="1:65" s="2" customFormat="1" ht="24.2" customHeight="1">
      <c r="A166" s="33"/>
      <c r="B166" s="34"/>
      <c r="C166" s="185" t="s">
        <v>225</v>
      </c>
      <c r="D166" s="185" t="s">
        <v>122</v>
      </c>
      <c r="E166" s="186" t="s">
        <v>226</v>
      </c>
      <c r="F166" s="187" t="s">
        <v>227</v>
      </c>
      <c r="G166" s="188" t="s">
        <v>163</v>
      </c>
      <c r="H166" s="189">
        <v>65</v>
      </c>
      <c r="I166" s="190"/>
      <c r="J166" s="191">
        <f>ROUND(I166*H166,2)</f>
        <v>0</v>
      </c>
      <c r="K166" s="187" t="s">
        <v>134</v>
      </c>
      <c r="L166" s="38"/>
      <c r="M166" s="192" t="s">
        <v>1</v>
      </c>
      <c r="N166" s="193" t="s">
        <v>42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126</v>
      </c>
      <c r="AT166" s="196" t="s">
        <v>122</v>
      </c>
      <c r="AU166" s="196" t="s">
        <v>87</v>
      </c>
      <c r="AY166" s="16" t="s">
        <v>119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85</v>
      </c>
      <c r="BK166" s="197">
        <f>ROUND(I166*H166,2)</f>
        <v>0</v>
      </c>
      <c r="BL166" s="16" t="s">
        <v>126</v>
      </c>
      <c r="BM166" s="196" t="s">
        <v>228</v>
      </c>
    </row>
    <row r="167" spans="1:65" s="2" customFormat="1" ht="19.5">
      <c r="A167" s="33"/>
      <c r="B167" s="34"/>
      <c r="C167" s="35"/>
      <c r="D167" s="198" t="s">
        <v>128</v>
      </c>
      <c r="E167" s="35"/>
      <c r="F167" s="199" t="s">
        <v>229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128</v>
      </c>
      <c r="AU167" s="16" t="s">
        <v>87</v>
      </c>
    </row>
    <row r="168" spans="1:65" s="2" customFormat="1" ht="24.2" customHeight="1">
      <c r="A168" s="33"/>
      <c r="B168" s="34"/>
      <c r="C168" s="185" t="s">
        <v>230</v>
      </c>
      <c r="D168" s="185" t="s">
        <v>122</v>
      </c>
      <c r="E168" s="186" t="s">
        <v>231</v>
      </c>
      <c r="F168" s="187" t="s">
        <v>232</v>
      </c>
      <c r="G168" s="188" t="s">
        <v>163</v>
      </c>
      <c r="H168" s="189">
        <v>5</v>
      </c>
      <c r="I168" s="190"/>
      <c r="J168" s="191">
        <f>ROUND(I168*H168,2)</f>
        <v>0</v>
      </c>
      <c r="K168" s="187" t="s">
        <v>134</v>
      </c>
      <c r="L168" s="38"/>
      <c r="M168" s="192" t="s">
        <v>1</v>
      </c>
      <c r="N168" s="193" t="s">
        <v>42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126</v>
      </c>
      <c r="AT168" s="196" t="s">
        <v>122</v>
      </c>
      <c r="AU168" s="196" t="s">
        <v>87</v>
      </c>
      <c r="AY168" s="16" t="s">
        <v>119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85</v>
      </c>
      <c r="BK168" s="197">
        <f>ROUND(I168*H168,2)</f>
        <v>0</v>
      </c>
      <c r="BL168" s="16" t="s">
        <v>126</v>
      </c>
      <c r="BM168" s="196" t="s">
        <v>233</v>
      </c>
    </row>
    <row r="169" spans="1:65" s="2" customFormat="1" ht="29.25">
      <c r="A169" s="33"/>
      <c r="B169" s="34"/>
      <c r="C169" s="35"/>
      <c r="D169" s="198" t="s">
        <v>128</v>
      </c>
      <c r="E169" s="35"/>
      <c r="F169" s="199" t="s">
        <v>234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128</v>
      </c>
      <c r="AU169" s="16" t="s">
        <v>87</v>
      </c>
    </row>
    <row r="170" spans="1:65" s="2" customFormat="1" ht="24.2" customHeight="1">
      <c r="A170" s="33"/>
      <c r="B170" s="34"/>
      <c r="C170" s="185" t="s">
        <v>7</v>
      </c>
      <c r="D170" s="185" t="s">
        <v>122</v>
      </c>
      <c r="E170" s="186" t="s">
        <v>235</v>
      </c>
      <c r="F170" s="187" t="s">
        <v>236</v>
      </c>
      <c r="G170" s="188" t="s">
        <v>237</v>
      </c>
      <c r="H170" s="189">
        <v>24</v>
      </c>
      <c r="I170" s="190"/>
      <c r="J170" s="191">
        <f>ROUND(I170*H170,2)</f>
        <v>0</v>
      </c>
      <c r="K170" s="187" t="s">
        <v>134</v>
      </c>
      <c r="L170" s="38"/>
      <c r="M170" s="192" t="s">
        <v>1</v>
      </c>
      <c r="N170" s="193" t="s">
        <v>42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126</v>
      </c>
      <c r="AT170" s="196" t="s">
        <v>122</v>
      </c>
      <c r="AU170" s="196" t="s">
        <v>87</v>
      </c>
      <c r="AY170" s="16" t="s">
        <v>119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85</v>
      </c>
      <c r="BK170" s="197">
        <f>ROUND(I170*H170,2)</f>
        <v>0</v>
      </c>
      <c r="BL170" s="16" t="s">
        <v>126</v>
      </c>
      <c r="BM170" s="196" t="s">
        <v>238</v>
      </c>
    </row>
    <row r="171" spans="1:65" s="2" customFormat="1" ht="39">
      <c r="A171" s="33"/>
      <c r="B171" s="34"/>
      <c r="C171" s="35"/>
      <c r="D171" s="198" t="s">
        <v>128</v>
      </c>
      <c r="E171" s="35"/>
      <c r="F171" s="199" t="s">
        <v>239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128</v>
      </c>
      <c r="AU171" s="16" t="s">
        <v>87</v>
      </c>
    </row>
    <row r="172" spans="1:65" s="13" customFormat="1">
      <c r="B172" s="203"/>
      <c r="C172" s="204"/>
      <c r="D172" s="198" t="s">
        <v>129</v>
      </c>
      <c r="E172" s="205" t="s">
        <v>1</v>
      </c>
      <c r="F172" s="206" t="s">
        <v>240</v>
      </c>
      <c r="G172" s="204"/>
      <c r="H172" s="207">
        <v>24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129</v>
      </c>
      <c r="AU172" s="213" t="s">
        <v>87</v>
      </c>
      <c r="AV172" s="13" t="s">
        <v>87</v>
      </c>
      <c r="AW172" s="13" t="s">
        <v>34</v>
      </c>
      <c r="AX172" s="13" t="s">
        <v>85</v>
      </c>
      <c r="AY172" s="213" t="s">
        <v>119</v>
      </c>
    </row>
    <row r="173" spans="1:65" s="2" customFormat="1" ht="24.2" customHeight="1">
      <c r="A173" s="33"/>
      <c r="B173" s="34"/>
      <c r="C173" s="185" t="s">
        <v>241</v>
      </c>
      <c r="D173" s="185" t="s">
        <v>122</v>
      </c>
      <c r="E173" s="186" t="s">
        <v>242</v>
      </c>
      <c r="F173" s="187" t="s">
        <v>243</v>
      </c>
      <c r="G173" s="188" t="s">
        <v>133</v>
      </c>
      <c r="H173" s="189">
        <v>1310</v>
      </c>
      <c r="I173" s="190"/>
      <c r="J173" s="191">
        <f>ROUND(I173*H173,2)</f>
        <v>0</v>
      </c>
      <c r="K173" s="187" t="s">
        <v>134</v>
      </c>
      <c r="L173" s="38"/>
      <c r="M173" s="192" t="s">
        <v>1</v>
      </c>
      <c r="N173" s="193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126</v>
      </c>
      <c r="AT173" s="196" t="s">
        <v>122</v>
      </c>
      <c r="AU173" s="196" t="s">
        <v>87</v>
      </c>
      <c r="AY173" s="16" t="s">
        <v>119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126</v>
      </c>
      <c r="BM173" s="196" t="s">
        <v>244</v>
      </c>
    </row>
    <row r="174" spans="1:65" s="2" customFormat="1" ht="29.25">
      <c r="A174" s="33"/>
      <c r="B174" s="34"/>
      <c r="C174" s="35"/>
      <c r="D174" s="198" t="s">
        <v>128</v>
      </c>
      <c r="E174" s="35"/>
      <c r="F174" s="199" t="s">
        <v>245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128</v>
      </c>
      <c r="AU174" s="16" t="s">
        <v>87</v>
      </c>
    </row>
    <row r="175" spans="1:65" s="13" customFormat="1">
      <c r="B175" s="203"/>
      <c r="C175" s="204"/>
      <c r="D175" s="198" t="s">
        <v>129</v>
      </c>
      <c r="E175" s="205" t="s">
        <v>1</v>
      </c>
      <c r="F175" s="206" t="s">
        <v>246</v>
      </c>
      <c r="G175" s="204"/>
      <c r="H175" s="207">
        <v>1310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129</v>
      </c>
      <c r="AU175" s="213" t="s">
        <v>87</v>
      </c>
      <c r="AV175" s="13" t="s">
        <v>87</v>
      </c>
      <c r="AW175" s="13" t="s">
        <v>34</v>
      </c>
      <c r="AX175" s="13" t="s">
        <v>85</v>
      </c>
      <c r="AY175" s="213" t="s">
        <v>119</v>
      </c>
    </row>
    <row r="176" spans="1:65" s="2" customFormat="1" ht="24.2" customHeight="1">
      <c r="A176" s="33"/>
      <c r="B176" s="34"/>
      <c r="C176" s="185" t="s">
        <v>247</v>
      </c>
      <c r="D176" s="185" t="s">
        <v>122</v>
      </c>
      <c r="E176" s="186" t="s">
        <v>248</v>
      </c>
      <c r="F176" s="187" t="s">
        <v>249</v>
      </c>
      <c r="G176" s="188" t="s">
        <v>133</v>
      </c>
      <c r="H176" s="189">
        <v>1310</v>
      </c>
      <c r="I176" s="190"/>
      <c r="J176" s="191">
        <f>ROUND(I176*H176,2)</f>
        <v>0</v>
      </c>
      <c r="K176" s="187" t="s">
        <v>134</v>
      </c>
      <c r="L176" s="38"/>
      <c r="M176" s="192" t="s">
        <v>1</v>
      </c>
      <c r="N176" s="193" t="s">
        <v>42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126</v>
      </c>
      <c r="AT176" s="196" t="s">
        <v>122</v>
      </c>
      <c r="AU176" s="196" t="s">
        <v>87</v>
      </c>
      <c r="AY176" s="16" t="s">
        <v>119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85</v>
      </c>
      <c r="BK176" s="197">
        <f>ROUND(I176*H176,2)</f>
        <v>0</v>
      </c>
      <c r="BL176" s="16" t="s">
        <v>126</v>
      </c>
      <c r="BM176" s="196" t="s">
        <v>250</v>
      </c>
    </row>
    <row r="177" spans="1:65" s="2" customFormat="1" ht="29.25">
      <c r="A177" s="33"/>
      <c r="B177" s="34"/>
      <c r="C177" s="35"/>
      <c r="D177" s="198" t="s">
        <v>128</v>
      </c>
      <c r="E177" s="35"/>
      <c r="F177" s="199" t="s">
        <v>251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128</v>
      </c>
      <c r="AU177" s="16" t="s">
        <v>87</v>
      </c>
    </row>
    <row r="178" spans="1:65" s="13" customFormat="1">
      <c r="B178" s="203"/>
      <c r="C178" s="204"/>
      <c r="D178" s="198" t="s">
        <v>129</v>
      </c>
      <c r="E178" s="205" t="s">
        <v>1</v>
      </c>
      <c r="F178" s="206" t="s">
        <v>246</v>
      </c>
      <c r="G178" s="204"/>
      <c r="H178" s="207">
        <v>1310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129</v>
      </c>
      <c r="AU178" s="213" t="s">
        <v>87</v>
      </c>
      <c r="AV178" s="13" t="s">
        <v>87</v>
      </c>
      <c r="AW178" s="13" t="s">
        <v>34</v>
      </c>
      <c r="AX178" s="13" t="s">
        <v>85</v>
      </c>
      <c r="AY178" s="213" t="s">
        <v>119</v>
      </c>
    </row>
    <row r="179" spans="1:65" s="2" customFormat="1" ht="24.2" customHeight="1">
      <c r="A179" s="33"/>
      <c r="B179" s="34"/>
      <c r="C179" s="185" t="s">
        <v>252</v>
      </c>
      <c r="D179" s="185" t="s">
        <v>122</v>
      </c>
      <c r="E179" s="186" t="s">
        <v>253</v>
      </c>
      <c r="F179" s="187" t="s">
        <v>254</v>
      </c>
      <c r="G179" s="188" t="s">
        <v>237</v>
      </c>
      <c r="H179" s="189">
        <v>4</v>
      </c>
      <c r="I179" s="190"/>
      <c r="J179" s="191">
        <f>ROUND(I179*H179,2)</f>
        <v>0</v>
      </c>
      <c r="K179" s="187" t="s">
        <v>134</v>
      </c>
      <c r="L179" s="38"/>
      <c r="M179" s="192" t="s">
        <v>1</v>
      </c>
      <c r="N179" s="193" t="s">
        <v>42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126</v>
      </c>
      <c r="AT179" s="196" t="s">
        <v>122</v>
      </c>
      <c r="AU179" s="196" t="s">
        <v>87</v>
      </c>
      <c r="AY179" s="16" t="s">
        <v>119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126</v>
      </c>
      <c r="BM179" s="196" t="s">
        <v>255</v>
      </c>
    </row>
    <row r="180" spans="1:65" s="2" customFormat="1" ht="29.25">
      <c r="A180" s="33"/>
      <c r="B180" s="34"/>
      <c r="C180" s="35"/>
      <c r="D180" s="198" t="s">
        <v>128</v>
      </c>
      <c r="E180" s="35"/>
      <c r="F180" s="199" t="s">
        <v>256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128</v>
      </c>
      <c r="AU180" s="16" t="s">
        <v>87</v>
      </c>
    </row>
    <row r="181" spans="1:65" s="2" customFormat="1" ht="24.2" customHeight="1">
      <c r="A181" s="33"/>
      <c r="B181" s="34"/>
      <c r="C181" s="185" t="s">
        <v>257</v>
      </c>
      <c r="D181" s="185" t="s">
        <v>122</v>
      </c>
      <c r="E181" s="186" t="s">
        <v>258</v>
      </c>
      <c r="F181" s="187" t="s">
        <v>259</v>
      </c>
      <c r="G181" s="188" t="s">
        <v>133</v>
      </c>
      <c r="H181" s="189">
        <v>6.8</v>
      </c>
      <c r="I181" s="190"/>
      <c r="J181" s="191">
        <f>ROUND(I181*H181,2)</f>
        <v>0</v>
      </c>
      <c r="K181" s="187" t="s">
        <v>134</v>
      </c>
      <c r="L181" s="38"/>
      <c r="M181" s="192" t="s">
        <v>1</v>
      </c>
      <c r="N181" s="193" t="s">
        <v>42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126</v>
      </c>
      <c r="AT181" s="196" t="s">
        <v>122</v>
      </c>
      <c r="AU181" s="196" t="s">
        <v>87</v>
      </c>
      <c r="AY181" s="16" t="s">
        <v>119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85</v>
      </c>
      <c r="BK181" s="197">
        <f>ROUND(I181*H181,2)</f>
        <v>0</v>
      </c>
      <c r="BL181" s="16" t="s">
        <v>126</v>
      </c>
      <c r="BM181" s="196" t="s">
        <v>260</v>
      </c>
    </row>
    <row r="182" spans="1:65" s="2" customFormat="1" ht="29.25">
      <c r="A182" s="33"/>
      <c r="B182" s="34"/>
      <c r="C182" s="35"/>
      <c r="D182" s="198" t="s">
        <v>128</v>
      </c>
      <c r="E182" s="35"/>
      <c r="F182" s="199" t="s">
        <v>261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128</v>
      </c>
      <c r="AU182" s="16" t="s">
        <v>87</v>
      </c>
    </row>
    <row r="183" spans="1:65" s="13" customFormat="1">
      <c r="B183" s="203"/>
      <c r="C183" s="204"/>
      <c r="D183" s="198" t="s">
        <v>129</v>
      </c>
      <c r="E183" s="205" t="s">
        <v>1</v>
      </c>
      <c r="F183" s="206" t="s">
        <v>262</v>
      </c>
      <c r="G183" s="204"/>
      <c r="H183" s="207">
        <v>6.8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129</v>
      </c>
      <c r="AU183" s="213" t="s">
        <v>87</v>
      </c>
      <c r="AV183" s="13" t="s">
        <v>87</v>
      </c>
      <c r="AW183" s="13" t="s">
        <v>34</v>
      </c>
      <c r="AX183" s="13" t="s">
        <v>85</v>
      </c>
      <c r="AY183" s="213" t="s">
        <v>119</v>
      </c>
    </row>
    <row r="184" spans="1:65" s="2" customFormat="1" ht="24.2" customHeight="1">
      <c r="A184" s="33"/>
      <c r="B184" s="34"/>
      <c r="C184" s="185" t="s">
        <v>263</v>
      </c>
      <c r="D184" s="185" t="s">
        <v>122</v>
      </c>
      <c r="E184" s="186" t="s">
        <v>264</v>
      </c>
      <c r="F184" s="187" t="s">
        <v>265</v>
      </c>
      <c r="G184" s="188" t="s">
        <v>133</v>
      </c>
      <c r="H184" s="189">
        <v>3.6</v>
      </c>
      <c r="I184" s="190"/>
      <c r="J184" s="191">
        <f>ROUND(I184*H184,2)</f>
        <v>0</v>
      </c>
      <c r="K184" s="187" t="s">
        <v>134</v>
      </c>
      <c r="L184" s="38"/>
      <c r="M184" s="192" t="s">
        <v>1</v>
      </c>
      <c r="N184" s="193" t="s">
        <v>42</v>
      </c>
      <c r="O184" s="70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126</v>
      </c>
      <c r="AT184" s="196" t="s">
        <v>122</v>
      </c>
      <c r="AU184" s="196" t="s">
        <v>87</v>
      </c>
      <c r="AY184" s="16" t="s">
        <v>119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85</v>
      </c>
      <c r="BK184" s="197">
        <f>ROUND(I184*H184,2)</f>
        <v>0</v>
      </c>
      <c r="BL184" s="16" t="s">
        <v>126</v>
      </c>
      <c r="BM184" s="196" t="s">
        <v>266</v>
      </c>
    </row>
    <row r="185" spans="1:65" s="2" customFormat="1" ht="19.5">
      <c r="A185" s="33"/>
      <c r="B185" s="34"/>
      <c r="C185" s="35"/>
      <c r="D185" s="198" t="s">
        <v>128</v>
      </c>
      <c r="E185" s="35"/>
      <c r="F185" s="199" t="s">
        <v>267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128</v>
      </c>
      <c r="AU185" s="16" t="s">
        <v>87</v>
      </c>
    </row>
    <row r="186" spans="1:65" s="2" customFormat="1" ht="24.2" customHeight="1">
      <c r="A186" s="33"/>
      <c r="B186" s="34"/>
      <c r="C186" s="185" t="s">
        <v>268</v>
      </c>
      <c r="D186" s="185" t="s">
        <v>122</v>
      </c>
      <c r="E186" s="186" t="s">
        <v>269</v>
      </c>
      <c r="F186" s="187" t="s">
        <v>270</v>
      </c>
      <c r="G186" s="188" t="s">
        <v>163</v>
      </c>
      <c r="H186" s="189">
        <v>30.3</v>
      </c>
      <c r="I186" s="190"/>
      <c r="J186" s="191">
        <f>ROUND(I186*H186,2)</f>
        <v>0</v>
      </c>
      <c r="K186" s="187" t="s">
        <v>134</v>
      </c>
      <c r="L186" s="38"/>
      <c r="M186" s="192" t="s">
        <v>1</v>
      </c>
      <c r="N186" s="193" t="s">
        <v>42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126</v>
      </c>
      <c r="AT186" s="196" t="s">
        <v>122</v>
      </c>
      <c r="AU186" s="196" t="s">
        <v>87</v>
      </c>
      <c r="AY186" s="16" t="s">
        <v>119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85</v>
      </c>
      <c r="BK186" s="197">
        <f>ROUND(I186*H186,2)</f>
        <v>0</v>
      </c>
      <c r="BL186" s="16" t="s">
        <v>126</v>
      </c>
      <c r="BM186" s="196" t="s">
        <v>271</v>
      </c>
    </row>
    <row r="187" spans="1:65" s="2" customFormat="1" ht="29.25">
      <c r="A187" s="33"/>
      <c r="B187" s="34"/>
      <c r="C187" s="35"/>
      <c r="D187" s="198" t="s">
        <v>128</v>
      </c>
      <c r="E187" s="35"/>
      <c r="F187" s="199" t="s">
        <v>272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128</v>
      </c>
      <c r="AU187" s="16" t="s">
        <v>87</v>
      </c>
    </row>
    <row r="188" spans="1:65" s="13" customFormat="1">
      <c r="B188" s="203"/>
      <c r="C188" s="204"/>
      <c r="D188" s="198" t="s">
        <v>129</v>
      </c>
      <c r="E188" s="205" t="s">
        <v>1</v>
      </c>
      <c r="F188" s="206" t="s">
        <v>273</v>
      </c>
      <c r="G188" s="204"/>
      <c r="H188" s="207">
        <v>30.3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129</v>
      </c>
      <c r="AU188" s="213" t="s">
        <v>87</v>
      </c>
      <c r="AV188" s="13" t="s">
        <v>87</v>
      </c>
      <c r="AW188" s="13" t="s">
        <v>34</v>
      </c>
      <c r="AX188" s="13" t="s">
        <v>85</v>
      </c>
      <c r="AY188" s="213" t="s">
        <v>119</v>
      </c>
    </row>
    <row r="189" spans="1:65" s="2" customFormat="1" ht="24.2" customHeight="1">
      <c r="A189" s="33"/>
      <c r="B189" s="34"/>
      <c r="C189" s="185" t="s">
        <v>274</v>
      </c>
      <c r="D189" s="185" t="s">
        <v>122</v>
      </c>
      <c r="E189" s="186" t="s">
        <v>275</v>
      </c>
      <c r="F189" s="187" t="s">
        <v>276</v>
      </c>
      <c r="G189" s="188" t="s">
        <v>125</v>
      </c>
      <c r="H189" s="189">
        <v>606</v>
      </c>
      <c r="I189" s="190"/>
      <c r="J189" s="191">
        <f>ROUND(I189*H189,2)</f>
        <v>0</v>
      </c>
      <c r="K189" s="187" t="s">
        <v>134</v>
      </c>
      <c r="L189" s="38"/>
      <c r="M189" s="192" t="s">
        <v>1</v>
      </c>
      <c r="N189" s="193" t="s">
        <v>42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126</v>
      </c>
      <c r="AT189" s="196" t="s">
        <v>122</v>
      </c>
      <c r="AU189" s="196" t="s">
        <v>87</v>
      </c>
      <c r="AY189" s="16" t="s">
        <v>119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85</v>
      </c>
      <c r="BK189" s="197">
        <f>ROUND(I189*H189,2)</f>
        <v>0</v>
      </c>
      <c r="BL189" s="16" t="s">
        <v>126</v>
      </c>
      <c r="BM189" s="196" t="s">
        <v>277</v>
      </c>
    </row>
    <row r="190" spans="1:65" s="2" customFormat="1" ht="29.25">
      <c r="A190" s="33"/>
      <c r="B190" s="34"/>
      <c r="C190" s="35"/>
      <c r="D190" s="198" t="s">
        <v>128</v>
      </c>
      <c r="E190" s="35"/>
      <c r="F190" s="199" t="s">
        <v>278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128</v>
      </c>
      <c r="AU190" s="16" t="s">
        <v>87</v>
      </c>
    </row>
    <row r="191" spans="1:65" s="13" customFormat="1">
      <c r="B191" s="203"/>
      <c r="C191" s="204"/>
      <c r="D191" s="198" t="s">
        <v>129</v>
      </c>
      <c r="E191" s="205" t="s">
        <v>1</v>
      </c>
      <c r="F191" s="206" t="s">
        <v>279</v>
      </c>
      <c r="G191" s="204"/>
      <c r="H191" s="207">
        <v>606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129</v>
      </c>
      <c r="AU191" s="213" t="s">
        <v>87</v>
      </c>
      <c r="AV191" s="13" t="s">
        <v>87</v>
      </c>
      <c r="AW191" s="13" t="s">
        <v>34</v>
      </c>
      <c r="AX191" s="13" t="s">
        <v>85</v>
      </c>
      <c r="AY191" s="213" t="s">
        <v>119</v>
      </c>
    </row>
    <row r="192" spans="1:65" s="2" customFormat="1" ht="24.2" customHeight="1">
      <c r="A192" s="33"/>
      <c r="B192" s="34"/>
      <c r="C192" s="185" t="s">
        <v>280</v>
      </c>
      <c r="D192" s="185" t="s">
        <v>122</v>
      </c>
      <c r="E192" s="186" t="s">
        <v>281</v>
      </c>
      <c r="F192" s="187" t="s">
        <v>282</v>
      </c>
      <c r="G192" s="188" t="s">
        <v>182</v>
      </c>
      <c r="H192" s="189">
        <v>0.59899999999999998</v>
      </c>
      <c r="I192" s="190"/>
      <c r="J192" s="191">
        <f>ROUND(I192*H192,2)</f>
        <v>0</v>
      </c>
      <c r="K192" s="187" t="s">
        <v>134</v>
      </c>
      <c r="L192" s="38"/>
      <c r="M192" s="192" t="s">
        <v>1</v>
      </c>
      <c r="N192" s="193" t="s">
        <v>42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126</v>
      </c>
      <c r="AT192" s="196" t="s">
        <v>122</v>
      </c>
      <c r="AU192" s="196" t="s">
        <v>87</v>
      </c>
      <c r="AY192" s="16" t="s">
        <v>119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85</v>
      </c>
      <c r="BK192" s="197">
        <f>ROUND(I192*H192,2)</f>
        <v>0</v>
      </c>
      <c r="BL192" s="16" t="s">
        <v>126</v>
      </c>
      <c r="BM192" s="196" t="s">
        <v>283</v>
      </c>
    </row>
    <row r="193" spans="1:65" s="2" customFormat="1" ht="29.25">
      <c r="A193" s="33"/>
      <c r="B193" s="34"/>
      <c r="C193" s="35"/>
      <c r="D193" s="198" t="s">
        <v>128</v>
      </c>
      <c r="E193" s="35"/>
      <c r="F193" s="199" t="s">
        <v>284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128</v>
      </c>
      <c r="AU193" s="16" t="s">
        <v>87</v>
      </c>
    </row>
    <row r="194" spans="1:65" s="2" customFormat="1" ht="24.2" customHeight="1">
      <c r="A194" s="33"/>
      <c r="B194" s="34"/>
      <c r="C194" s="185" t="s">
        <v>285</v>
      </c>
      <c r="D194" s="185" t="s">
        <v>122</v>
      </c>
      <c r="E194" s="186" t="s">
        <v>286</v>
      </c>
      <c r="F194" s="187" t="s">
        <v>287</v>
      </c>
      <c r="G194" s="188" t="s">
        <v>182</v>
      </c>
      <c r="H194" s="189">
        <v>7.0000000000000001E-3</v>
      </c>
      <c r="I194" s="190"/>
      <c r="J194" s="191">
        <f>ROUND(I194*H194,2)</f>
        <v>0</v>
      </c>
      <c r="K194" s="187" t="s">
        <v>134</v>
      </c>
      <c r="L194" s="38"/>
      <c r="M194" s="192" t="s">
        <v>1</v>
      </c>
      <c r="N194" s="193" t="s">
        <v>42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126</v>
      </c>
      <c r="AT194" s="196" t="s">
        <v>122</v>
      </c>
      <c r="AU194" s="196" t="s">
        <v>87</v>
      </c>
      <c r="AY194" s="16" t="s">
        <v>119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85</v>
      </c>
      <c r="BK194" s="197">
        <f>ROUND(I194*H194,2)</f>
        <v>0</v>
      </c>
      <c r="BL194" s="16" t="s">
        <v>126</v>
      </c>
      <c r="BM194" s="196" t="s">
        <v>288</v>
      </c>
    </row>
    <row r="195" spans="1:65" s="2" customFormat="1" ht="29.25">
      <c r="A195" s="33"/>
      <c r="B195" s="34"/>
      <c r="C195" s="35"/>
      <c r="D195" s="198" t="s">
        <v>128</v>
      </c>
      <c r="E195" s="35"/>
      <c r="F195" s="199" t="s">
        <v>289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128</v>
      </c>
      <c r="AU195" s="16" t="s">
        <v>87</v>
      </c>
    </row>
    <row r="196" spans="1:65" s="2" customFormat="1" ht="24.2" customHeight="1">
      <c r="A196" s="33"/>
      <c r="B196" s="34"/>
      <c r="C196" s="214" t="s">
        <v>290</v>
      </c>
      <c r="D196" s="214" t="s">
        <v>291</v>
      </c>
      <c r="E196" s="215" t="s">
        <v>292</v>
      </c>
      <c r="F196" s="216" t="s">
        <v>293</v>
      </c>
      <c r="G196" s="217" t="s">
        <v>145</v>
      </c>
      <c r="H196" s="218">
        <v>1153.79</v>
      </c>
      <c r="I196" s="219"/>
      <c r="J196" s="220">
        <f>ROUND(I196*H196,2)</f>
        <v>0</v>
      </c>
      <c r="K196" s="216" t="s">
        <v>134</v>
      </c>
      <c r="L196" s="221"/>
      <c r="M196" s="222" t="s">
        <v>1</v>
      </c>
      <c r="N196" s="223" t="s">
        <v>42</v>
      </c>
      <c r="O196" s="70"/>
      <c r="P196" s="194">
        <f>O196*H196</f>
        <v>0</v>
      </c>
      <c r="Q196" s="194">
        <v>1</v>
      </c>
      <c r="R196" s="194">
        <f>Q196*H196</f>
        <v>1153.79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167</v>
      </c>
      <c r="AT196" s="196" t="s">
        <v>291</v>
      </c>
      <c r="AU196" s="196" t="s">
        <v>87</v>
      </c>
      <c r="AY196" s="16" t="s">
        <v>119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85</v>
      </c>
      <c r="BK196" s="197">
        <f>ROUND(I196*H196,2)</f>
        <v>0</v>
      </c>
      <c r="BL196" s="16" t="s">
        <v>126</v>
      </c>
      <c r="BM196" s="196" t="s">
        <v>294</v>
      </c>
    </row>
    <row r="197" spans="1:65" s="2" customFormat="1">
      <c r="A197" s="33"/>
      <c r="B197" s="34"/>
      <c r="C197" s="35"/>
      <c r="D197" s="198" t="s">
        <v>128</v>
      </c>
      <c r="E197" s="35"/>
      <c r="F197" s="199" t="s">
        <v>293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128</v>
      </c>
      <c r="AU197" s="16" t="s">
        <v>87</v>
      </c>
    </row>
    <row r="198" spans="1:65" s="13" customFormat="1">
      <c r="B198" s="203"/>
      <c r="C198" s="204"/>
      <c r="D198" s="198" t="s">
        <v>129</v>
      </c>
      <c r="E198" s="205" t="s">
        <v>1</v>
      </c>
      <c r="F198" s="206" t="s">
        <v>295</v>
      </c>
      <c r="G198" s="204"/>
      <c r="H198" s="207">
        <v>1153.79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129</v>
      </c>
      <c r="AU198" s="213" t="s">
        <v>87</v>
      </c>
      <c r="AV198" s="13" t="s">
        <v>87</v>
      </c>
      <c r="AW198" s="13" t="s">
        <v>34</v>
      </c>
      <c r="AX198" s="13" t="s">
        <v>85</v>
      </c>
      <c r="AY198" s="213" t="s">
        <v>119</v>
      </c>
    </row>
    <row r="199" spans="1:65" s="2" customFormat="1" ht="24.2" customHeight="1">
      <c r="A199" s="33"/>
      <c r="B199" s="34"/>
      <c r="C199" s="214" t="s">
        <v>296</v>
      </c>
      <c r="D199" s="214" t="s">
        <v>291</v>
      </c>
      <c r="E199" s="215" t="s">
        <v>297</v>
      </c>
      <c r="F199" s="216" t="s">
        <v>298</v>
      </c>
      <c r="G199" s="217" t="s">
        <v>145</v>
      </c>
      <c r="H199" s="218">
        <v>48.48</v>
      </c>
      <c r="I199" s="219"/>
      <c r="J199" s="220">
        <f>ROUND(I199*H199,2)</f>
        <v>0</v>
      </c>
      <c r="K199" s="216" t="s">
        <v>134</v>
      </c>
      <c r="L199" s="221"/>
      <c r="M199" s="222" t="s">
        <v>1</v>
      </c>
      <c r="N199" s="223" t="s">
        <v>42</v>
      </c>
      <c r="O199" s="70"/>
      <c r="P199" s="194">
        <f>O199*H199</f>
        <v>0</v>
      </c>
      <c r="Q199" s="194">
        <v>1</v>
      </c>
      <c r="R199" s="194">
        <f>Q199*H199</f>
        <v>48.48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167</v>
      </c>
      <c r="AT199" s="196" t="s">
        <v>291</v>
      </c>
      <c r="AU199" s="196" t="s">
        <v>87</v>
      </c>
      <c r="AY199" s="16" t="s">
        <v>119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85</v>
      </c>
      <c r="BK199" s="197">
        <f>ROUND(I199*H199,2)</f>
        <v>0</v>
      </c>
      <c r="BL199" s="16" t="s">
        <v>126</v>
      </c>
      <c r="BM199" s="196" t="s">
        <v>299</v>
      </c>
    </row>
    <row r="200" spans="1:65" s="2" customFormat="1">
      <c r="A200" s="33"/>
      <c r="B200" s="34"/>
      <c r="C200" s="35"/>
      <c r="D200" s="198" t="s">
        <v>128</v>
      </c>
      <c r="E200" s="35"/>
      <c r="F200" s="199" t="s">
        <v>298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128</v>
      </c>
      <c r="AU200" s="16" t="s">
        <v>87</v>
      </c>
    </row>
    <row r="201" spans="1:65" s="13" customFormat="1">
      <c r="B201" s="203"/>
      <c r="C201" s="204"/>
      <c r="D201" s="198" t="s">
        <v>129</v>
      </c>
      <c r="E201" s="205" t="s">
        <v>1</v>
      </c>
      <c r="F201" s="206" t="s">
        <v>300</v>
      </c>
      <c r="G201" s="204"/>
      <c r="H201" s="207">
        <v>48.48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129</v>
      </c>
      <c r="AU201" s="213" t="s">
        <v>87</v>
      </c>
      <c r="AV201" s="13" t="s">
        <v>87</v>
      </c>
      <c r="AW201" s="13" t="s">
        <v>34</v>
      </c>
      <c r="AX201" s="13" t="s">
        <v>85</v>
      </c>
      <c r="AY201" s="213" t="s">
        <v>119</v>
      </c>
    </row>
    <row r="202" spans="1:65" s="2" customFormat="1" ht="24.2" customHeight="1">
      <c r="A202" s="33"/>
      <c r="B202" s="34"/>
      <c r="C202" s="214" t="s">
        <v>301</v>
      </c>
      <c r="D202" s="214" t="s">
        <v>291</v>
      </c>
      <c r="E202" s="215" t="s">
        <v>302</v>
      </c>
      <c r="F202" s="216" t="s">
        <v>303</v>
      </c>
      <c r="G202" s="217" t="s">
        <v>140</v>
      </c>
      <c r="H202" s="218">
        <v>16</v>
      </c>
      <c r="I202" s="219"/>
      <c r="J202" s="220">
        <f>ROUND(I202*H202,2)</f>
        <v>0</v>
      </c>
      <c r="K202" s="216" t="s">
        <v>134</v>
      </c>
      <c r="L202" s="221"/>
      <c r="M202" s="222" t="s">
        <v>1</v>
      </c>
      <c r="N202" s="223" t="s">
        <v>42</v>
      </c>
      <c r="O202" s="70"/>
      <c r="P202" s="194">
        <f>O202*H202</f>
        <v>0</v>
      </c>
      <c r="Q202" s="194">
        <v>3.70425</v>
      </c>
      <c r="R202" s="194">
        <f>Q202*H202</f>
        <v>59.268000000000001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167</v>
      </c>
      <c r="AT202" s="196" t="s">
        <v>291</v>
      </c>
      <c r="AU202" s="196" t="s">
        <v>87</v>
      </c>
      <c r="AY202" s="16" t="s">
        <v>119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85</v>
      </c>
      <c r="BK202" s="197">
        <f>ROUND(I202*H202,2)</f>
        <v>0</v>
      </c>
      <c r="BL202" s="16" t="s">
        <v>126</v>
      </c>
      <c r="BM202" s="196" t="s">
        <v>304</v>
      </c>
    </row>
    <row r="203" spans="1:65" s="2" customFormat="1">
      <c r="A203" s="33"/>
      <c r="B203" s="34"/>
      <c r="C203" s="35"/>
      <c r="D203" s="198" t="s">
        <v>128</v>
      </c>
      <c r="E203" s="35"/>
      <c r="F203" s="199" t="s">
        <v>303</v>
      </c>
      <c r="G203" s="35"/>
      <c r="H203" s="35"/>
      <c r="I203" s="200"/>
      <c r="J203" s="35"/>
      <c r="K203" s="35"/>
      <c r="L203" s="38"/>
      <c r="M203" s="201"/>
      <c r="N203" s="202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128</v>
      </c>
      <c r="AU203" s="16" t="s">
        <v>87</v>
      </c>
    </row>
    <row r="204" spans="1:65" s="2" customFormat="1" ht="24.2" customHeight="1">
      <c r="A204" s="33"/>
      <c r="B204" s="34"/>
      <c r="C204" s="214" t="s">
        <v>305</v>
      </c>
      <c r="D204" s="214" t="s">
        <v>291</v>
      </c>
      <c r="E204" s="215" t="s">
        <v>306</v>
      </c>
      <c r="F204" s="216" t="s">
        <v>307</v>
      </c>
      <c r="G204" s="217" t="s">
        <v>140</v>
      </c>
      <c r="H204" s="218">
        <v>1</v>
      </c>
      <c r="I204" s="219"/>
      <c r="J204" s="220">
        <f>ROUND(I204*H204,2)</f>
        <v>0</v>
      </c>
      <c r="K204" s="216" t="s">
        <v>134</v>
      </c>
      <c r="L204" s="221"/>
      <c r="M204" s="222" t="s">
        <v>1</v>
      </c>
      <c r="N204" s="223" t="s">
        <v>42</v>
      </c>
      <c r="O204" s="70"/>
      <c r="P204" s="194">
        <f>O204*H204</f>
        <v>0</v>
      </c>
      <c r="Q204" s="194">
        <v>1.23475</v>
      </c>
      <c r="R204" s="194">
        <f>Q204*H204</f>
        <v>1.23475</v>
      </c>
      <c r="S204" s="194">
        <v>0</v>
      </c>
      <c r="T204" s="19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167</v>
      </c>
      <c r="AT204" s="196" t="s">
        <v>291</v>
      </c>
      <c r="AU204" s="196" t="s">
        <v>87</v>
      </c>
      <c r="AY204" s="16" t="s">
        <v>119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85</v>
      </c>
      <c r="BK204" s="197">
        <f>ROUND(I204*H204,2)</f>
        <v>0</v>
      </c>
      <c r="BL204" s="16" t="s">
        <v>126</v>
      </c>
      <c r="BM204" s="196" t="s">
        <v>308</v>
      </c>
    </row>
    <row r="205" spans="1:65" s="2" customFormat="1">
      <c r="A205" s="33"/>
      <c r="B205" s="34"/>
      <c r="C205" s="35"/>
      <c r="D205" s="198" t="s">
        <v>128</v>
      </c>
      <c r="E205" s="35"/>
      <c r="F205" s="199" t="s">
        <v>307</v>
      </c>
      <c r="G205" s="35"/>
      <c r="H205" s="35"/>
      <c r="I205" s="200"/>
      <c r="J205" s="35"/>
      <c r="K205" s="35"/>
      <c r="L205" s="38"/>
      <c r="M205" s="201"/>
      <c r="N205" s="202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128</v>
      </c>
      <c r="AU205" s="16" t="s">
        <v>87</v>
      </c>
    </row>
    <row r="206" spans="1:65" s="2" customFormat="1" ht="24.2" customHeight="1">
      <c r="A206" s="33"/>
      <c r="B206" s="34"/>
      <c r="C206" s="214" t="s">
        <v>309</v>
      </c>
      <c r="D206" s="214" t="s">
        <v>291</v>
      </c>
      <c r="E206" s="215" t="s">
        <v>310</v>
      </c>
      <c r="F206" s="216" t="s">
        <v>311</v>
      </c>
      <c r="G206" s="217" t="s">
        <v>140</v>
      </c>
      <c r="H206" s="218">
        <v>2</v>
      </c>
      <c r="I206" s="219"/>
      <c r="J206" s="220">
        <f>ROUND(I206*H206,2)</f>
        <v>0</v>
      </c>
      <c r="K206" s="216" t="s">
        <v>134</v>
      </c>
      <c r="L206" s="221"/>
      <c r="M206" s="222" t="s">
        <v>1</v>
      </c>
      <c r="N206" s="223" t="s">
        <v>42</v>
      </c>
      <c r="O206" s="70"/>
      <c r="P206" s="194">
        <f>O206*H206</f>
        <v>0</v>
      </c>
      <c r="Q206" s="194">
        <v>0.21456</v>
      </c>
      <c r="R206" s="194">
        <f>Q206*H206</f>
        <v>0.42912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167</v>
      </c>
      <c r="AT206" s="196" t="s">
        <v>291</v>
      </c>
      <c r="AU206" s="196" t="s">
        <v>87</v>
      </c>
      <c r="AY206" s="16" t="s">
        <v>119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85</v>
      </c>
      <c r="BK206" s="197">
        <f>ROUND(I206*H206,2)</f>
        <v>0</v>
      </c>
      <c r="BL206" s="16" t="s">
        <v>126</v>
      </c>
      <c r="BM206" s="196" t="s">
        <v>312</v>
      </c>
    </row>
    <row r="207" spans="1:65" s="2" customFormat="1">
      <c r="A207" s="33"/>
      <c r="B207" s="34"/>
      <c r="C207" s="35"/>
      <c r="D207" s="198" t="s">
        <v>128</v>
      </c>
      <c r="E207" s="35"/>
      <c r="F207" s="199" t="s">
        <v>311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128</v>
      </c>
      <c r="AU207" s="16" t="s">
        <v>87</v>
      </c>
    </row>
    <row r="208" spans="1:65" s="2" customFormat="1" ht="24.2" customHeight="1">
      <c r="A208" s="33"/>
      <c r="B208" s="34"/>
      <c r="C208" s="214" t="s">
        <v>313</v>
      </c>
      <c r="D208" s="214" t="s">
        <v>291</v>
      </c>
      <c r="E208" s="215" t="s">
        <v>314</v>
      </c>
      <c r="F208" s="216" t="s">
        <v>315</v>
      </c>
      <c r="G208" s="217" t="s">
        <v>140</v>
      </c>
      <c r="H208" s="218">
        <v>906</v>
      </c>
      <c r="I208" s="219"/>
      <c r="J208" s="220">
        <f>ROUND(I208*H208,2)</f>
        <v>0</v>
      </c>
      <c r="K208" s="216" t="s">
        <v>134</v>
      </c>
      <c r="L208" s="221"/>
      <c r="M208" s="222" t="s">
        <v>1</v>
      </c>
      <c r="N208" s="223" t="s">
        <v>42</v>
      </c>
      <c r="O208" s="70"/>
      <c r="P208" s="194">
        <f>O208*H208</f>
        <v>0</v>
      </c>
      <c r="Q208" s="194">
        <v>0.32700000000000001</v>
      </c>
      <c r="R208" s="194">
        <f>Q208*H208</f>
        <v>296.262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167</v>
      </c>
      <c r="AT208" s="196" t="s">
        <v>291</v>
      </c>
      <c r="AU208" s="196" t="s">
        <v>87</v>
      </c>
      <c r="AY208" s="16" t="s">
        <v>119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85</v>
      </c>
      <c r="BK208" s="197">
        <f>ROUND(I208*H208,2)</f>
        <v>0</v>
      </c>
      <c r="BL208" s="16" t="s">
        <v>126</v>
      </c>
      <c r="BM208" s="196" t="s">
        <v>316</v>
      </c>
    </row>
    <row r="209" spans="1:65" s="2" customFormat="1">
      <c r="A209" s="33"/>
      <c r="B209" s="34"/>
      <c r="C209" s="35"/>
      <c r="D209" s="198" t="s">
        <v>128</v>
      </c>
      <c r="E209" s="35"/>
      <c r="F209" s="199" t="s">
        <v>315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128</v>
      </c>
      <c r="AU209" s="16" t="s">
        <v>87</v>
      </c>
    </row>
    <row r="210" spans="1:65" s="2" customFormat="1" ht="24.2" customHeight="1">
      <c r="A210" s="33"/>
      <c r="B210" s="34"/>
      <c r="C210" s="214" t="s">
        <v>317</v>
      </c>
      <c r="D210" s="214" t="s">
        <v>291</v>
      </c>
      <c r="E210" s="215" t="s">
        <v>318</v>
      </c>
      <c r="F210" s="216" t="s">
        <v>319</v>
      </c>
      <c r="G210" s="217" t="s">
        <v>140</v>
      </c>
      <c r="H210" s="218">
        <v>11</v>
      </c>
      <c r="I210" s="219"/>
      <c r="J210" s="220">
        <f>ROUND(I210*H210,2)</f>
        <v>0</v>
      </c>
      <c r="K210" s="216" t="s">
        <v>134</v>
      </c>
      <c r="L210" s="221"/>
      <c r="M210" s="222" t="s">
        <v>1</v>
      </c>
      <c r="N210" s="223" t="s">
        <v>42</v>
      </c>
      <c r="O210" s="70"/>
      <c r="P210" s="194">
        <f>O210*H210</f>
        <v>0</v>
      </c>
      <c r="Q210" s="194">
        <v>9.7000000000000003E-2</v>
      </c>
      <c r="R210" s="194">
        <f>Q210*H210</f>
        <v>1.0669999999999999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167</v>
      </c>
      <c r="AT210" s="196" t="s">
        <v>291</v>
      </c>
      <c r="AU210" s="196" t="s">
        <v>87</v>
      </c>
      <c r="AY210" s="16" t="s">
        <v>119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85</v>
      </c>
      <c r="BK210" s="197">
        <f>ROUND(I210*H210,2)</f>
        <v>0</v>
      </c>
      <c r="BL210" s="16" t="s">
        <v>126</v>
      </c>
      <c r="BM210" s="196" t="s">
        <v>320</v>
      </c>
    </row>
    <row r="211" spans="1:65" s="2" customFormat="1">
      <c r="A211" s="33"/>
      <c r="B211" s="34"/>
      <c r="C211" s="35"/>
      <c r="D211" s="198" t="s">
        <v>128</v>
      </c>
      <c r="E211" s="35"/>
      <c r="F211" s="199" t="s">
        <v>319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128</v>
      </c>
      <c r="AU211" s="16" t="s">
        <v>87</v>
      </c>
    </row>
    <row r="212" spans="1:65" s="2" customFormat="1" ht="24.2" customHeight="1">
      <c r="A212" s="33"/>
      <c r="B212" s="34"/>
      <c r="C212" s="214" t="s">
        <v>321</v>
      </c>
      <c r="D212" s="214" t="s">
        <v>291</v>
      </c>
      <c r="E212" s="215" t="s">
        <v>322</v>
      </c>
      <c r="F212" s="216" t="s">
        <v>323</v>
      </c>
      <c r="G212" s="217" t="s">
        <v>140</v>
      </c>
      <c r="H212" s="218">
        <v>22</v>
      </c>
      <c r="I212" s="219"/>
      <c r="J212" s="220">
        <f>ROUND(I212*H212,2)</f>
        <v>0</v>
      </c>
      <c r="K212" s="216" t="s">
        <v>134</v>
      </c>
      <c r="L212" s="221"/>
      <c r="M212" s="222" t="s">
        <v>1</v>
      </c>
      <c r="N212" s="223" t="s">
        <v>42</v>
      </c>
      <c r="O212" s="70"/>
      <c r="P212" s="194">
        <f>O212*H212</f>
        <v>0</v>
      </c>
      <c r="Q212" s="194">
        <v>8.5199999999999998E-3</v>
      </c>
      <c r="R212" s="194">
        <f>Q212*H212</f>
        <v>0.18744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167</v>
      </c>
      <c r="AT212" s="196" t="s">
        <v>291</v>
      </c>
      <c r="AU212" s="196" t="s">
        <v>87</v>
      </c>
      <c r="AY212" s="16" t="s">
        <v>119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85</v>
      </c>
      <c r="BK212" s="197">
        <f>ROUND(I212*H212,2)</f>
        <v>0</v>
      </c>
      <c r="BL212" s="16" t="s">
        <v>126</v>
      </c>
      <c r="BM212" s="196" t="s">
        <v>324</v>
      </c>
    </row>
    <row r="213" spans="1:65" s="2" customFormat="1">
      <c r="A213" s="33"/>
      <c r="B213" s="34"/>
      <c r="C213" s="35"/>
      <c r="D213" s="198" t="s">
        <v>128</v>
      </c>
      <c r="E213" s="35"/>
      <c r="F213" s="199" t="s">
        <v>323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128</v>
      </c>
      <c r="AU213" s="16" t="s">
        <v>87</v>
      </c>
    </row>
    <row r="214" spans="1:65" s="2" customFormat="1" ht="24.2" customHeight="1">
      <c r="A214" s="33"/>
      <c r="B214" s="34"/>
      <c r="C214" s="214" t="s">
        <v>325</v>
      </c>
      <c r="D214" s="214" t="s">
        <v>291</v>
      </c>
      <c r="E214" s="215" t="s">
        <v>326</v>
      </c>
      <c r="F214" s="216" t="s">
        <v>327</v>
      </c>
      <c r="G214" s="217" t="s">
        <v>140</v>
      </c>
      <c r="H214" s="218">
        <v>88</v>
      </c>
      <c r="I214" s="219"/>
      <c r="J214" s="220">
        <f>ROUND(I214*H214,2)</f>
        <v>0</v>
      </c>
      <c r="K214" s="216" t="s">
        <v>134</v>
      </c>
      <c r="L214" s="221"/>
      <c r="M214" s="222" t="s">
        <v>1</v>
      </c>
      <c r="N214" s="223" t="s">
        <v>42</v>
      </c>
      <c r="O214" s="70"/>
      <c r="P214" s="194">
        <f>O214*H214</f>
        <v>0</v>
      </c>
      <c r="Q214" s="194">
        <v>5.1999999999999995E-4</v>
      </c>
      <c r="R214" s="194">
        <f>Q214*H214</f>
        <v>4.5759999999999995E-2</v>
      </c>
      <c r="S214" s="194">
        <v>0</v>
      </c>
      <c r="T214" s="19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167</v>
      </c>
      <c r="AT214" s="196" t="s">
        <v>291</v>
      </c>
      <c r="AU214" s="196" t="s">
        <v>87</v>
      </c>
      <c r="AY214" s="16" t="s">
        <v>119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6" t="s">
        <v>85</v>
      </c>
      <c r="BK214" s="197">
        <f>ROUND(I214*H214,2)</f>
        <v>0</v>
      </c>
      <c r="BL214" s="16" t="s">
        <v>126</v>
      </c>
      <c r="BM214" s="196" t="s">
        <v>328</v>
      </c>
    </row>
    <row r="215" spans="1:65" s="2" customFormat="1">
      <c r="A215" s="33"/>
      <c r="B215" s="34"/>
      <c r="C215" s="35"/>
      <c r="D215" s="198" t="s">
        <v>128</v>
      </c>
      <c r="E215" s="35"/>
      <c r="F215" s="199" t="s">
        <v>327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128</v>
      </c>
      <c r="AU215" s="16" t="s">
        <v>87</v>
      </c>
    </row>
    <row r="216" spans="1:65" s="2" customFormat="1" ht="24.2" customHeight="1">
      <c r="A216" s="33"/>
      <c r="B216" s="34"/>
      <c r="C216" s="214" t="s">
        <v>329</v>
      </c>
      <c r="D216" s="214" t="s">
        <v>291</v>
      </c>
      <c r="E216" s="215" t="s">
        <v>330</v>
      </c>
      <c r="F216" s="216" t="s">
        <v>331</v>
      </c>
      <c r="G216" s="217" t="s">
        <v>140</v>
      </c>
      <c r="H216" s="218">
        <v>88</v>
      </c>
      <c r="I216" s="219"/>
      <c r="J216" s="220">
        <f>ROUND(I216*H216,2)</f>
        <v>0</v>
      </c>
      <c r="K216" s="216" t="s">
        <v>134</v>
      </c>
      <c r="L216" s="221"/>
      <c r="M216" s="222" t="s">
        <v>1</v>
      </c>
      <c r="N216" s="223" t="s">
        <v>42</v>
      </c>
      <c r="O216" s="70"/>
      <c r="P216" s="194">
        <f>O216*H216</f>
        <v>0</v>
      </c>
      <c r="Q216" s="194">
        <v>9.0000000000000006E-5</v>
      </c>
      <c r="R216" s="194">
        <f>Q216*H216</f>
        <v>7.92E-3</v>
      </c>
      <c r="S216" s="194">
        <v>0</v>
      </c>
      <c r="T216" s="19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6" t="s">
        <v>167</v>
      </c>
      <c r="AT216" s="196" t="s">
        <v>291</v>
      </c>
      <c r="AU216" s="196" t="s">
        <v>87</v>
      </c>
      <c r="AY216" s="16" t="s">
        <v>119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6" t="s">
        <v>85</v>
      </c>
      <c r="BK216" s="197">
        <f>ROUND(I216*H216,2)</f>
        <v>0</v>
      </c>
      <c r="BL216" s="16" t="s">
        <v>126</v>
      </c>
      <c r="BM216" s="196" t="s">
        <v>332</v>
      </c>
    </row>
    <row r="217" spans="1:65" s="2" customFormat="1">
      <c r="A217" s="33"/>
      <c r="B217" s="34"/>
      <c r="C217" s="35"/>
      <c r="D217" s="198" t="s">
        <v>128</v>
      </c>
      <c r="E217" s="35"/>
      <c r="F217" s="199" t="s">
        <v>331</v>
      </c>
      <c r="G217" s="35"/>
      <c r="H217" s="35"/>
      <c r="I217" s="200"/>
      <c r="J217" s="35"/>
      <c r="K217" s="35"/>
      <c r="L217" s="38"/>
      <c r="M217" s="201"/>
      <c r="N217" s="202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128</v>
      </c>
      <c r="AU217" s="16" t="s">
        <v>87</v>
      </c>
    </row>
    <row r="218" spans="1:65" s="2" customFormat="1" ht="24.2" customHeight="1">
      <c r="A218" s="33"/>
      <c r="B218" s="34"/>
      <c r="C218" s="214" t="s">
        <v>333</v>
      </c>
      <c r="D218" s="214" t="s">
        <v>291</v>
      </c>
      <c r="E218" s="215" t="s">
        <v>334</v>
      </c>
      <c r="F218" s="216" t="s">
        <v>335</v>
      </c>
      <c r="G218" s="217" t="s">
        <v>140</v>
      </c>
      <c r="H218" s="218">
        <v>44</v>
      </c>
      <c r="I218" s="219"/>
      <c r="J218" s="220">
        <f>ROUND(I218*H218,2)</f>
        <v>0</v>
      </c>
      <c r="K218" s="216" t="s">
        <v>134</v>
      </c>
      <c r="L218" s="221"/>
      <c r="M218" s="222" t="s">
        <v>1</v>
      </c>
      <c r="N218" s="223" t="s">
        <v>42</v>
      </c>
      <c r="O218" s="70"/>
      <c r="P218" s="194">
        <f>O218*H218</f>
        <v>0</v>
      </c>
      <c r="Q218" s="194">
        <v>1.23E-3</v>
      </c>
      <c r="R218" s="194">
        <f>Q218*H218</f>
        <v>5.4120000000000001E-2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167</v>
      </c>
      <c r="AT218" s="196" t="s">
        <v>291</v>
      </c>
      <c r="AU218" s="196" t="s">
        <v>87</v>
      </c>
      <c r="AY218" s="16" t="s">
        <v>119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85</v>
      </c>
      <c r="BK218" s="197">
        <f>ROUND(I218*H218,2)</f>
        <v>0</v>
      </c>
      <c r="BL218" s="16" t="s">
        <v>126</v>
      </c>
      <c r="BM218" s="196" t="s">
        <v>336</v>
      </c>
    </row>
    <row r="219" spans="1:65" s="2" customFormat="1">
      <c r="A219" s="33"/>
      <c r="B219" s="34"/>
      <c r="C219" s="35"/>
      <c r="D219" s="198" t="s">
        <v>128</v>
      </c>
      <c r="E219" s="35"/>
      <c r="F219" s="199" t="s">
        <v>335</v>
      </c>
      <c r="G219" s="35"/>
      <c r="H219" s="35"/>
      <c r="I219" s="200"/>
      <c r="J219" s="35"/>
      <c r="K219" s="35"/>
      <c r="L219" s="38"/>
      <c r="M219" s="201"/>
      <c r="N219" s="202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128</v>
      </c>
      <c r="AU219" s="16" t="s">
        <v>87</v>
      </c>
    </row>
    <row r="220" spans="1:65" s="2" customFormat="1" ht="24.2" customHeight="1">
      <c r="A220" s="33"/>
      <c r="B220" s="34"/>
      <c r="C220" s="214" t="s">
        <v>337</v>
      </c>
      <c r="D220" s="214" t="s">
        <v>291</v>
      </c>
      <c r="E220" s="215" t="s">
        <v>338</v>
      </c>
      <c r="F220" s="216" t="s">
        <v>339</v>
      </c>
      <c r="G220" s="217" t="s">
        <v>140</v>
      </c>
      <c r="H220" s="218">
        <v>36</v>
      </c>
      <c r="I220" s="219"/>
      <c r="J220" s="220">
        <f>ROUND(I220*H220,2)</f>
        <v>0</v>
      </c>
      <c r="K220" s="216" t="s">
        <v>134</v>
      </c>
      <c r="L220" s="221"/>
      <c r="M220" s="222" t="s">
        <v>1</v>
      </c>
      <c r="N220" s="223" t="s">
        <v>42</v>
      </c>
      <c r="O220" s="70"/>
      <c r="P220" s="194">
        <f>O220*H220</f>
        <v>0</v>
      </c>
      <c r="Q220" s="194">
        <v>1.8000000000000001E-4</v>
      </c>
      <c r="R220" s="194">
        <f>Q220*H220</f>
        <v>6.4800000000000005E-3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167</v>
      </c>
      <c r="AT220" s="196" t="s">
        <v>291</v>
      </c>
      <c r="AU220" s="196" t="s">
        <v>87</v>
      </c>
      <c r="AY220" s="16" t="s">
        <v>119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85</v>
      </c>
      <c r="BK220" s="197">
        <f>ROUND(I220*H220,2)</f>
        <v>0</v>
      </c>
      <c r="BL220" s="16" t="s">
        <v>126</v>
      </c>
      <c r="BM220" s="196" t="s">
        <v>340</v>
      </c>
    </row>
    <row r="221" spans="1:65" s="2" customFormat="1">
      <c r="A221" s="33"/>
      <c r="B221" s="34"/>
      <c r="C221" s="35"/>
      <c r="D221" s="198" t="s">
        <v>128</v>
      </c>
      <c r="E221" s="35"/>
      <c r="F221" s="199" t="s">
        <v>339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128</v>
      </c>
      <c r="AU221" s="16" t="s">
        <v>87</v>
      </c>
    </row>
    <row r="222" spans="1:65" s="2" customFormat="1" ht="24.2" customHeight="1">
      <c r="A222" s="33"/>
      <c r="B222" s="34"/>
      <c r="C222" s="214" t="s">
        <v>341</v>
      </c>
      <c r="D222" s="214" t="s">
        <v>291</v>
      </c>
      <c r="E222" s="215" t="s">
        <v>342</v>
      </c>
      <c r="F222" s="216" t="s">
        <v>343</v>
      </c>
      <c r="G222" s="217" t="s">
        <v>140</v>
      </c>
      <c r="H222" s="218">
        <v>22</v>
      </c>
      <c r="I222" s="219"/>
      <c r="J222" s="220">
        <f>ROUND(I222*H222,2)</f>
        <v>0</v>
      </c>
      <c r="K222" s="216" t="s">
        <v>134</v>
      </c>
      <c r="L222" s="221"/>
      <c r="M222" s="222" t="s">
        <v>1</v>
      </c>
      <c r="N222" s="223" t="s">
        <v>42</v>
      </c>
      <c r="O222" s="70"/>
      <c r="P222" s="194">
        <f>O222*H222</f>
        <v>0</v>
      </c>
      <c r="Q222" s="194">
        <v>9.0000000000000006E-5</v>
      </c>
      <c r="R222" s="194">
        <f>Q222*H222</f>
        <v>1.98E-3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167</v>
      </c>
      <c r="AT222" s="196" t="s">
        <v>291</v>
      </c>
      <c r="AU222" s="196" t="s">
        <v>87</v>
      </c>
      <c r="AY222" s="16" t="s">
        <v>119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85</v>
      </c>
      <c r="BK222" s="197">
        <f>ROUND(I222*H222,2)</f>
        <v>0</v>
      </c>
      <c r="BL222" s="16" t="s">
        <v>126</v>
      </c>
      <c r="BM222" s="196" t="s">
        <v>344</v>
      </c>
    </row>
    <row r="223" spans="1:65" s="2" customFormat="1">
      <c r="A223" s="33"/>
      <c r="B223" s="34"/>
      <c r="C223" s="35"/>
      <c r="D223" s="198" t="s">
        <v>128</v>
      </c>
      <c r="E223" s="35"/>
      <c r="F223" s="199" t="s">
        <v>343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128</v>
      </c>
      <c r="AU223" s="16" t="s">
        <v>87</v>
      </c>
    </row>
    <row r="224" spans="1:65" s="2" customFormat="1" ht="24.2" customHeight="1">
      <c r="A224" s="33"/>
      <c r="B224" s="34"/>
      <c r="C224" s="214" t="s">
        <v>345</v>
      </c>
      <c r="D224" s="214" t="s">
        <v>291</v>
      </c>
      <c r="E224" s="215" t="s">
        <v>346</v>
      </c>
      <c r="F224" s="216" t="s">
        <v>347</v>
      </c>
      <c r="G224" s="217" t="s">
        <v>140</v>
      </c>
      <c r="H224" s="218">
        <v>5</v>
      </c>
      <c r="I224" s="219"/>
      <c r="J224" s="220">
        <f>ROUND(I224*H224,2)</f>
        <v>0</v>
      </c>
      <c r="K224" s="216" t="s">
        <v>134</v>
      </c>
      <c r="L224" s="221"/>
      <c r="M224" s="222" t="s">
        <v>1</v>
      </c>
      <c r="N224" s="223" t="s">
        <v>42</v>
      </c>
      <c r="O224" s="70"/>
      <c r="P224" s="194">
        <f>O224*H224</f>
        <v>0</v>
      </c>
      <c r="Q224" s="194">
        <v>2.5999999999999998E-4</v>
      </c>
      <c r="R224" s="194">
        <f>Q224*H224</f>
        <v>1.2999999999999999E-3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167</v>
      </c>
      <c r="AT224" s="196" t="s">
        <v>291</v>
      </c>
      <c r="AU224" s="196" t="s">
        <v>87</v>
      </c>
      <c r="AY224" s="16" t="s">
        <v>119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85</v>
      </c>
      <c r="BK224" s="197">
        <f>ROUND(I224*H224,2)</f>
        <v>0</v>
      </c>
      <c r="BL224" s="16" t="s">
        <v>126</v>
      </c>
      <c r="BM224" s="196" t="s">
        <v>348</v>
      </c>
    </row>
    <row r="225" spans="1:65" s="2" customFormat="1">
      <c r="A225" s="33"/>
      <c r="B225" s="34"/>
      <c r="C225" s="35"/>
      <c r="D225" s="198" t="s">
        <v>128</v>
      </c>
      <c r="E225" s="35"/>
      <c r="F225" s="199" t="s">
        <v>347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128</v>
      </c>
      <c r="AU225" s="16" t="s">
        <v>87</v>
      </c>
    </row>
    <row r="226" spans="1:65" s="2" customFormat="1" ht="24.2" customHeight="1">
      <c r="A226" s="33"/>
      <c r="B226" s="34"/>
      <c r="C226" s="214" t="s">
        <v>349</v>
      </c>
      <c r="D226" s="214" t="s">
        <v>291</v>
      </c>
      <c r="E226" s="215" t="s">
        <v>350</v>
      </c>
      <c r="F226" s="216" t="s">
        <v>351</v>
      </c>
      <c r="G226" s="217" t="s">
        <v>140</v>
      </c>
      <c r="H226" s="218">
        <v>1</v>
      </c>
      <c r="I226" s="219"/>
      <c r="J226" s="220">
        <f>ROUND(I226*H226,2)</f>
        <v>0</v>
      </c>
      <c r="K226" s="216" t="s">
        <v>134</v>
      </c>
      <c r="L226" s="221"/>
      <c r="M226" s="222" t="s">
        <v>1</v>
      </c>
      <c r="N226" s="223" t="s">
        <v>42</v>
      </c>
      <c r="O226" s="70"/>
      <c r="P226" s="194">
        <f>O226*H226</f>
        <v>0</v>
      </c>
      <c r="Q226" s="194">
        <v>1.3</v>
      </c>
      <c r="R226" s="194">
        <f>Q226*H226</f>
        <v>1.3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167</v>
      </c>
      <c r="AT226" s="196" t="s">
        <v>291</v>
      </c>
      <c r="AU226" s="196" t="s">
        <v>87</v>
      </c>
      <c r="AY226" s="16" t="s">
        <v>119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126</v>
      </c>
      <c r="BM226" s="196" t="s">
        <v>352</v>
      </c>
    </row>
    <row r="227" spans="1:65" s="2" customFormat="1">
      <c r="A227" s="33"/>
      <c r="B227" s="34"/>
      <c r="C227" s="35"/>
      <c r="D227" s="198" t="s">
        <v>128</v>
      </c>
      <c r="E227" s="35"/>
      <c r="F227" s="199" t="s">
        <v>351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128</v>
      </c>
      <c r="AU227" s="16" t="s">
        <v>87</v>
      </c>
    </row>
    <row r="228" spans="1:65" s="12" customFormat="1" ht="25.9" customHeight="1">
      <c r="B228" s="169"/>
      <c r="C228" s="170"/>
      <c r="D228" s="171" t="s">
        <v>76</v>
      </c>
      <c r="E228" s="172" t="s">
        <v>353</v>
      </c>
      <c r="F228" s="172" t="s">
        <v>354</v>
      </c>
      <c r="G228" s="170"/>
      <c r="H228" s="170"/>
      <c r="I228" s="173"/>
      <c r="J228" s="174">
        <f>BK228</f>
        <v>0</v>
      </c>
      <c r="K228" s="170"/>
      <c r="L228" s="175"/>
      <c r="M228" s="176"/>
      <c r="N228" s="177"/>
      <c r="O228" s="177"/>
      <c r="P228" s="178">
        <f>SUM(P229:P267)</f>
        <v>0</v>
      </c>
      <c r="Q228" s="177"/>
      <c r="R228" s="178">
        <f>SUM(R229:R267)</f>
        <v>0</v>
      </c>
      <c r="S228" s="177"/>
      <c r="T228" s="179">
        <f>SUM(T229:T267)</f>
        <v>0</v>
      </c>
      <c r="AR228" s="180" t="s">
        <v>126</v>
      </c>
      <c r="AT228" s="181" t="s">
        <v>76</v>
      </c>
      <c r="AU228" s="181" t="s">
        <v>77</v>
      </c>
      <c r="AY228" s="180" t="s">
        <v>119</v>
      </c>
      <c r="BK228" s="182">
        <f>SUM(BK229:BK267)</f>
        <v>0</v>
      </c>
    </row>
    <row r="229" spans="1:65" s="2" customFormat="1" ht="24.2" customHeight="1">
      <c r="A229" s="33"/>
      <c r="B229" s="34"/>
      <c r="C229" s="185" t="s">
        <v>355</v>
      </c>
      <c r="D229" s="185" t="s">
        <v>122</v>
      </c>
      <c r="E229" s="186" t="s">
        <v>356</v>
      </c>
      <c r="F229" s="187" t="s">
        <v>357</v>
      </c>
      <c r="G229" s="188" t="s">
        <v>145</v>
      </c>
      <c r="H229" s="189">
        <v>1215.874</v>
      </c>
      <c r="I229" s="190"/>
      <c r="J229" s="191">
        <f>ROUND(I229*H229,2)</f>
        <v>0</v>
      </c>
      <c r="K229" s="187" t="s">
        <v>134</v>
      </c>
      <c r="L229" s="38"/>
      <c r="M229" s="192" t="s">
        <v>1</v>
      </c>
      <c r="N229" s="193" t="s">
        <v>42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358</v>
      </c>
      <c r="AT229" s="196" t="s">
        <v>122</v>
      </c>
      <c r="AU229" s="196" t="s">
        <v>85</v>
      </c>
      <c r="AY229" s="16" t="s">
        <v>119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85</v>
      </c>
      <c r="BK229" s="197">
        <f>ROUND(I229*H229,2)</f>
        <v>0</v>
      </c>
      <c r="BL229" s="16" t="s">
        <v>358</v>
      </c>
      <c r="BM229" s="196" t="s">
        <v>359</v>
      </c>
    </row>
    <row r="230" spans="1:65" s="2" customFormat="1" ht="29.25">
      <c r="A230" s="33"/>
      <c r="B230" s="34"/>
      <c r="C230" s="35"/>
      <c r="D230" s="198" t="s">
        <v>128</v>
      </c>
      <c r="E230" s="35"/>
      <c r="F230" s="199" t="s">
        <v>360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128</v>
      </c>
      <c r="AU230" s="16" t="s">
        <v>85</v>
      </c>
    </row>
    <row r="231" spans="1:65" s="13" customFormat="1">
      <c r="B231" s="203"/>
      <c r="C231" s="204"/>
      <c r="D231" s="198" t="s">
        <v>129</v>
      </c>
      <c r="E231" s="205" t="s">
        <v>1</v>
      </c>
      <c r="F231" s="206" t="s">
        <v>361</v>
      </c>
      <c r="G231" s="204"/>
      <c r="H231" s="207">
        <v>1080.634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129</v>
      </c>
      <c r="AU231" s="213" t="s">
        <v>85</v>
      </c>
      <c r="AV231" s="13" t="s">
        <v>87</v>
      </c>
      <c r="AW231" s="13" t="s">
        <v>34</v>
      </c>
      <c r="AX231" s="13" t="s">
        <v>77</v>
      </c>
      <c r="AY231" s="213" t="s">
        <v>119</v>
      </c>
    </row>
    <row r="232" spans="1:65" s="13" customFormat="1">
      <c r="B232" s="203"/>
      <c r="C232" s="204"/>
      <c r="D232" s="198" t="s">
        <v>129</v>
      </c>
      <c r="E232" s="205" t="s">
        <v>1</v>
      </c>
      <c r="F232" s="206" t="s">
        <v>362</v>
      </c>
      <c r="G232" s="204"/>
      <c r="H232" s="207">
        <v>135.24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129</v>
      </c>
      <c r="AU232" s="213" t="s">
        <v>85</v>
      </c>
      <c r="AV232" s="13" t="s">
        <v>87</v>
      </c>
      <c r="AW232" s="13" t="s">
        <v>34</v>
      </c>
      <c r="AX232" s="13" t="s">
        <v>77</v>
      </c>
      <c r="AY232" s="213" t="s">
        <v>119</v>
      </c>
    </row>
    <row r="233" spans="1:65" s="14" customFormat="1">
      <c r="B233" s="224"/>
      <c r="C233" s="225"/>
      <c r="D233" s="198" t="s">
        <v>129</v>
      </c>
      <c r="E233" s="226" t="s">
        <v>1</v>
      </c>
      <c r="F233" s="227" t="s">
        <v>363</v>
      </c>
      <c r="G233" s="225"/>
      <c r="H233" s="228">
        <v>1215.874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AT233" s="234" t="s">
        <v>129</v>
      </c>
      <c r="AU233" s="234" t="s">
        <v>85</v>
      </c>
      <c r="AV233" s="14" t="s">
        <v>126</v>
      </c>
      <c r="AW233" s="14" t="s">
        <v>34</v>
      </c>
      <c r="AX233" s="14" t="s">
        <v>85</v>
      </c>
      <c r="AY233" s="234" t="s">
        <v>119</v>
      </c>
    </row>
    <row r="234" spans="1:65" s="2" customFormat="1" ht="24.2" customHeight="1">
      <c r="A234" s="33"/>
      <c r="B234" s="34"/>
      <c r="C234" s="185" t="s">
        <v>364</v>
      </c>
      <c r="D234" s="185" t="s">
        <v>122</v>
      </c>
      <c r="E234" s="186" t="s">
        <v>365</v>
      </c>
      <c r="F234" s="187" t="s">
        <v>366</v>
      </c>
      <c r="G234" s="188" t="s">
        <v>145</v>
      </c>
      <c r="H234" s="189">
        <v>1215.874</v>
      </c>
      <c r="I234" s="190"/>
      <c r="J234" s="191">
        <f>ROUND(I234*H234,2)</f>
        <v>0</v>
      </c>
      <c r="K234" s="187" t="s">
        <v>134</v>
      </c>
      <c r="L234" s="38"/>
      <c r="M234" s="192" t="s">
        <v>1</v>
      </c>
      <c r="N234" s="193" t="s">
        <v>42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358</v>
      </c>
      <c r="AT234" s="196" t="s">
        <v>122</v>
      </c>
      <c r="AU234" s="196" t="s">
        <v>85</v>
      </c>
      <c r="AY234" s="16" t="s">
        <v>119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358</v>
      </c>
      <c r="BM234" s="196" t="s">
        <v>367</v>
      </c>
    </row>
    <row r="235" spans="1:65" s="2" customFormat="1" ht="29.25">
      <c r="A235" s="33"/>
      <c r="B235" s="34"/>
      <c r="C235" s="35"/>
      <c r="D235" s="198" t="s">
        <v>128</v>
      </c>
      <c r="E235" s="35"/>
      <c r="F235" s="199" t="s">
        <v>368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128</v>
      </c>
      <c r="AU235" s="16" t="s">
        <v>85</v>
      </c>
    </row>
    <row r="236" spans="1:65" s="13" customFormat="1">
      <c r="B236" s="203"/>
      <c r="C236" s="204"/>
      <c r="D236" s="198" t="s">
        <v>129</v>
      </c>
      <c r="E236" s="205" t="s">
        <v>1</v>
      </c>
      <c r="F236" s="206" t="s">
        <v>361</v>
      </c>
      <c r="G236" s="204"/>
      <c r="H236" s="207">
        <v>1080.634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129</v>
      </c>
      <c r="AU236" s="213" t="s">
        <v>85</v>
      </c>
      <c r="AV236" s="13" t="s">
        <v>87</v>
      </c>
      <c r="AW236" s="13" t="s">
        <v>34</v>
      </c>
      <c r="AX236" s="13" t="s">
        <v>77</v>
      </c>
      <c r="AY236" s="213" t="s">
        <v>119</v>
      </c>
    </row>
    <row r="237" spans="1:65" s="13" customFormat="1">
      <c r="B237" s="203"/>
      <c r="C237" s="204"/>
      <c r="D237" s="198" t="s">
        <v>129</v>
      </c>
      <c r="E237" s="205" t="s">
        <v>1</v>
      </c>
      <c r="F237" s="206" t="s">
        <v>362</v>
      </c>
      <c r="G237" s="204"/>
      <c r="H237" s="207">
        <v>135.24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129</v>
      </c>
      <c r="AU237" s="213" t="s">
        <v>85</v>
      </c>
      <c r="AV237" s="13" t="s">
        <v>87</v>
      </c>
      <c r="AW237" s="13" t="s">
        <v>34</v>
      </c>
      <c r="AX237" s="13" t="s">
        <v>77</v>
      </c>
      <c r="AY237" s="213" t="s">
        <v>119</v>
      </c>
    </row>
    <row r="238" spans="1:65" s="14" customFormat="1">
      <c r="B238" s="224"/>
      <c r="C238" s="225"/>
      <c r="D238" s="198" t="s">
        <v>129</v>
      </c>
      <c r="E238" s="226" t="s">
        <v>1</v>
      </c>
      <c r="F238" s="227" t="s">
        <v>363</v>
      </c>
      <c r="G238" s="225"/>
      <c r="H238" s="228">
        <v>1215.874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129</v>
      </c>
      <c r="AU238" s="234" t="s">
        <v>85</v>
      </c>
      <c r="AV238" s="14" t="s">
        <v>126</v>
      </c>
      <c r="AW238" s="14" t="s">
        <v>34</v>
      </c>
      <c r="AX238" s="14" t="s">
        <v>85</v>
      </c>
      <c r="AY238" s="234" t="s">
        <v>119</v>
      </c>
    </row>
    <row r="239" spans="1:65" s="2" customFormat="1" ht="24.2" customHeight="1">
      <c r="A239" s="33"/>
      <c r="B239" s="34"/>
      <c r="C239" s="185" t="s">
        <v>369</v>
      </c>
      <c r="D239" s="185" t="s">
        <v>122</v>
      </c>
      <c r="E239" s="186" t="s">
        <v>370</v>
      </c>
      <c r="F239" s="187" t="s">
        <v>371</v>
      </c>
      <c r="G239" s="188" t="s">
        <v>145</v>
      </c>
      <c r="H239" s="189">
        <v>0.497</v>
      </c>
      <c r="I239" s="190"/>
      <c r="J239" s="191">
        <f>ROUND(I239*H239,2)</f>
        <v>0</v>
      </c>
      <c r="K239" s="187" t="s">
        <v>134</v>
      </c>
      <c r="L239" s="38"/>
      <c r="M239" s="192" t="s">
        <v>1</v>
      </c>
      <c r="N239" s="193" t="s">
        <v>42</v>
      </c>
      <c r="O239" s="7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6" t="s">
        <v>358</v>
      </c>
      <c r="AT239" s="196" t="s">
        <v>122</v>
      </c>
      <c r="AU239" s="196" t="s">
        <v>85</v>
      </c>
      <c r="AY239" s="16" t="s">
        <v>119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6" t="s">
        <v>85</v>
      </c>
      <c r="BK239" s="197">
        <f>ROUND(I239*H239,2)</f>
        <v>0</v>
      </c>
      <c r="BL239" s="16" t="s">
        <v>358</v>
      </c>
      <c r="BM239" s="196" t="s">
        <v>372</v>
      </c>
    </row>
    <row r="240" spans="1:65" s="2" customFormat="1" ht="29.25">
      <c r="A240" s="33"/>
      <c r="B240" s="34"/>
      <c r="C240" s="35"/>
      <c r="D240" s="198" t="s">
        <v>128</v>
      </c>
      <c r="E240" s="35"/>
      <c r="F240" s="199" t="s">
        <v>373</v>
      </c>
      <c r="G240" s="35"/>
      <c r="H240" s="35"/>
      <c r="I240" s="200"/>
      <c r="J240" s="35"/>
      <c r="K240" s="35"/>
      <c r="L240" s="38"/>
      <c r="M240" s="201"/>
      <c r="N240" s="202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128</v>
      </c>
      <c r="AU240" s="16" t="s">
        <v>85</v>
      </c>
    </row>
    <row r="241" spans="1:65" s="2" customFormat="1" ht="24.2" customHeight="1">
      <c r="A241" s="33"/>
      <c r="B241" s="34"/>
      <c r="C241" s="185" t="s">
        <v>374</v>
      </c>
      <c r="D241" s="185" t="s">
        <v>122</v>
      </c>
      <c r="E241" s="186" t="s">
        <v>375</v>
      </c>
      <c r="F241" s="187" t="s">
        <v>376</v>
      </c>
      <c r="G241" s="188" t="s">
        <v>145</v>
      </c>
      <c r="H241" s="189">
        <v>1216.3710000000001</v>
      </c>
      <c r="I241" s="190"/>
      <c r="J241" s="191">
        <f>ROUND(I241*H241,2)</f>
        <v>0</v>
      </c>
      <c r="K241" s="187" t="s">
        <v>134</v>
      </c>
      <c r="L241" s="38"/>
      <c r="M241" s="192" t="s">
        <v>1</v>
      </c>
      <c r="N241" s="193" t="s">
        <v>42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358</v>
      </c>
      <c r="AT241" s="196" t="s">
        <v>122</v>
      </c>
      <c r="AU241" s="196" t="s">
        <v>85</v>
      </c>
      <c r="AY241" s="16" t="s">
        <v>119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85</v>
      </c>
      <c r="BK241" s="197">
        <f>ROUND(I241*H241,2)</f>
        <v>0</v>
      </c>
      <c r="BL241" s="16" t="s">
        <v>358</v>
      </c>
      <c r="BM241" s="196" t="s">
        <v>377</v>
      </c>
    </row>
    <row r="242" spans="1:65" s="2" customFormat="1" ht="68.25">
      <c r="A242" s="33"/>
      <c r="B242" s="34"/>
      <c r="C242" s="35"/>
      <c r="D242" s="198" t="s">
        <v>128</v>
      </c>
      <c r="E242" s="35"/>
      <c r="F242" s="199" t="s">
        <v>378</v>
      </c>
      <c r="G242" s="35"/>
      <c r="H242" s="35"/>
      <c r="I242" s="200"/>
      <c r="J242" s="35"/>
      <c r="K242" s="35"/>
      <c r="L242" s="38"/>
      <c r="M242" s="201"/>
      <c r="N242" s="202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128</v>
      </c>
      <c r="AU242" s="16" t="s">
        <v>85</v>
      </c>
    </row>
    <row r="243" spans="1:65" s="13" customFormat="1">
      <c r="B243" s="203"/>
      <c r="C243" s="204"/>
      <c r="D243" s="198" t="s">
        <v>129</v>
      </c>
      <c r="E243" s="205" t="s">
        <v>1</v>
      </c>
      <c r="F243" s="206" t="s">
        <v>379</v>
      </c>
      <c r="G243" s="204"/>
      <c r="H243" s="207">
        <v>1080.634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129</v>
      </c>
      <c r="AU243" s="213" t="s">
        <v>85</v>
      </c>
      <c r="AV243" s="13" t="s">
        <v>87</v>
      </c>
      <c r="AW243" s="13" t="s">
        <v>34</v>
      </c>
      <c r="AX243" s="13" t="s">
        <v>77</v>
      </c>
      <c r="AY243" s="213" t="s">
        <v>119</v>
      </c>
    </row>
    <row r="244" spans="1:65" s="13" customFormat="1">
      <c r="B244" s="203"/>
      <c r="C244" s="204"/>
      <c r="D244" s="198" t="s">
        <v>129</v>
      </c>
      <c r="E244" s="205" t="s">
        <v>1</v>
      </c>
      <c r="F244" s="206" t="s">
        <v>380</v>
      </c>
      <c r="G244" s="204"/>
      <c r="H244" s="207">
        <v>135.24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129</v>
      </c>
      <c r="AU244" s="213" t="s">
        <v>85</v>
      </c>
      <c r="AV244" s="13" t="s">
        <v>87</v>
      </c>
      <c r="AW244" s="13" t="s">
        <v>34</v>
      </c>
      <c r="AX244" s="13" t="s">
        <v>77</v>
      </c>
      <c r="AY244" s="213" t="s">
        <v>119</v>
      </c>
    </row>
    <row r="245" spans="1:65" s="13" customFormat="1">
      <c r="B245" s="203"/>
      <c r="C245" s="204"/>
      <c r="D245" s="198" t="s">
        <v>129</v>
      </c>
      <c r="E245" s="205" t="s">
        <v>1</v>
      </c>
      <c r="F245" s="206" t="s">
        <v>381</v>
      </c>
      <c r="G245" s="204"/>
      <c r="H245" s="207">
        <v>0.497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129</v>
      </c>
      <c r="AU245" s="213" t="s">
        <v>85</v>
      </c>
      <c r="AV245" s="13" t="s">
        <v>87</v>
      </c>
      <c r="AW245" s="13" t="s">
        <v>34</v>
      </c>
      <c r="AX245" s="13" t="s">
        <v>77</v>
      </c>
      <c r="AY245" s="213" t="s">
        <v>119</v>
      </c>
    </row>
    <row r="246" spans="1:65" s="14" customFormat="1">
      <c r="B246" s="224"/>
      <c r="C246" s="225"/>
      <c r="D246" s="198" t="s">
        <v>129</v>
      </c>
      <c r="E246" s="226" t="s">
        <v>1</v>
      </c>
      <c r="F246" s="227" t="s">
        <v>363</v>
      </c>
      <c r="G246" s="225"/>
      <c r="H246" s="228">
        <v>1216.3710000000001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129</v>
      </c>
      <c r="AU246" s="234" t="s">
        <v>85</v>
      </c>
      <c r="AV246" s="14" t="s">
        <v>126</v>
      </c>
      <c r="AW246" s="14" t="s">
        <v>34</v>
      </c>
      <c r="AX246" s="14" t="s">
        <v>85</v>
      </c>
      <c r="AY246" s="234" t="s">
        <v>119</v>
      </c>
    </row>
    <row r="247" spans="1:65" s="2" customFormat="1" ht="24.2" customHeight="1">
      <c r="A247" s="33"/>
      <c r="B247" s="34"/>
      <c r="C247" s="185" t="s">
        <v>382</v>
      </c>
      <c r="D247" s="185" t="s">
        <v>122</v>
      </c>
      <c r="E247" s="186" t="s">
        <v>383</v>
      </c>
      <c r="F247" s="187" t="s">
        <v>384</v>
      </c>
      <c r="G247" s="188" t="s">
        <v>145</v>
      </c>
      <c r="H247" s="189">
        <v>1202.27</v>
      </c>
      <c r="I247" s="190"/>
      <c r="J247" s="191">
        <f>ROUND(I247*H247,2)</f>
        <v>0</v>
      </c>
      <c r="K247" s="187" t="s">
        <v>134</v>
      </c>
      <c r="L247" s="38"/>
      <c r="M247" s="192" t="s">
        <v>1</v>
      </c>
      <c r="N247" s="193" t="s">
        <v>42</v>
      </c>
      <c r="O247" s="70"/>
      <c r="P247" s="194">
        <f>O247*H247</f>
        <v>0</v>
      </c>
      <c r="Q247" s="194">
        <v>0</v>
      </c>
      <c r="R247" s="194">
        <f>Q247*H247</f>
        <v>0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358</v>
      </c>
      <c r="AT247" s="196" t="s">
        <v>122</v>
      </c>
      <c r="AU247" s="196" t="s">
        <v>85</v>
      </c>
      <c r="AY247" s="16" t="s">
        <v>119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85</v>
      </c>
      <c r="BK247" s="197">
        <f>ROUND(I247*H247,2)</f>
        <v>0</v>
      </c>
      <c r="BL247" s="16" t="s">
        <v>358</v>
      </c>
      <c r="BM247" s="196" t="s">
        <v>385</v>
      </c>
    </row>
    <row r="248" spans="1:65" s="2" customFormat="1" ht="68.25">
      <c r="A248" s="33"/>
      <c r="B248" s="34"/>
      <c r="C248" s="35"/>
      <c r="D248" s="198" t="s">
        <v>128</v>
      </c>
      <c r="E248" s="35"/>
      <c r="F248" s="199" t="s">
        <v>386</v>
      </c>
      <c r="G248" s="35"/>
      <c r="H248" s="35"/>
      <c r="I248" s="200"/>
      <c r="J248" s="35"/>
      <c r="K248" s="35"/>
      <c r="L248" s="38"/>
      <c r="M248" s="201"/>
      <c r="N248" s="202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128</v>
      </c>
      <c r="AU248" s="16" t="s">
        <v>85</v>
      </c>
    </row>
    <row r="249" spans="1:65" s="13" customFormat="1">
      <c r="B249" s="203"/>
      <c r="C249" s="204"/>
      <c r="D249" s="198" t="s">
        <v>129</v>
      </c>
      <c r="E249" s="205" t="s">
        <v>1</v>
      </c>
      <c r="F249" s="206" t="s">
        <v>387</v>
      </c>
      <c r="G249" s="204"/>
      <c r="H249" s="207">
        <v>1202.27</v>
      </c>
      <c r="I249" s="208"/>
      <c r="J249" s="204"/>
      <c r="K249" s="204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129</v>
      </c>
      <c r="AU249" s="213" t="s">
        <v>85</v>
      </c>
      <c r="AV249" s="13" t="s">
        <v>87</v>
      </c>
      <c r="AW249" s="13" t="s">
        <v>34</v>
      </c>
      <c r="AX249" s="13" t="s">
        <v>85</v>
      </c>
      <c r="AY249" s="213" t="s">
        <v>119</v>
      </c>
    </row>
    <row r="250" spans="1:65" s="2" customFormat="1" ht="24.2" customHeight="1">
      <c r="A250" s="33"/>
      <c r="B250" s="34"/>
      <c r="C250" s="185" t="s">
        <v>388</v>
      </c>
      <c r="D250" s="185" t="s">
        <v>122</v>
      </c>
      <c r="E250" s="186" t="s">
        <v>389</v>
      </c>
      <c r="F250" s="187" t="s">
        <v>390</v>
      </c>
      <c r="G250" s="188" t="s">
        <v>145</v>
      </c>
      <c r="H250" s="189">
        <v>60.932000000000002</v>
      </c>
      <c r="I250" s="190"/>
      <c r="J250" s="191">
        <f>ROUND(I250*H250,2)</f>
        <v>0</v>
      </c>
      <c r="K250" s="187" t="s">
        <v>134</v>
      </c>
      <c r="L250" s="38"/>
      <c r="M250" s="192" t="s">
        <v>1</v>
      </c>
      <c r="N250" s="193" t="s">
        <v>42</v>
      </c>
      <c r="O250" s="70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358</v>
      </c>
      <c r="AT250" s="196" t="s">
        <v>122</v>
      </c>
      <c r="AU250" s="196" t="s">
        <v>85</v>
      </c>
      <c r="AY250" s="16" t="s">
        <v>119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85</v>
      </c>
      <c r="BK250" s="197">
        <f>ROUND(I250*H250,2)</f>
        <v>0</v>
      </c>
      <c r="BL250" s="16" t="s">
        <v>358</v>
      </c>
      <c r="BM250" s="196" t="s">
        <v>391</v>
      </c>
    </row>
    <row r="251" spans="1:65" s="2" customFormat="1" ht="68.25">
      <c r="A251" s="33"/>
      <c r="B251" s="34"/>
      <c r="C251" s="35"/>
      <c r="D251" s="198" t="s">
        <v>128</v>
      </c>
      <c r="E251" s="35"/>
      <c r="F251" s="199" t="s">
        <v>392</v>
      </c>
      <c r="G251" s="35"/>
      <c r="H251" s="35"/>
      <c r="I251" s="200"/>
      <c r="J251" s="35"/>
      <c r="K251" s="35"/>
      <c r="L251" s="38"/>
      <c r="M251" s="201"/>
      <c r="N251" s="202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128</v>
      </c>
      <c r="AU251" s="16" t="s">
        <v>85</v>
      </c>
    </row>
    <row r="252" spans="1:65" s="13" customFormat="1">
      <c r="B252" s="203"/>
      <c r="C252" s="204"/>
      <c r="D252" s="198" t="s">
        <v>129</v>
      </c>
      <c r="E252" s="205" t="s">
        <v>1</v>
      </c>
      <c r="F252" s="206" t="s">
        <v>393</v>
      </c>
      <c r="G252" s="204"/>
      <c r="H252" s="207">
        <v>60.932000000000002</v>
      </c>
      <c r="I252" s="208"/>
      <c r="J252" s="204"/>
      <c r="K252" s="204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129</v>
      </c>
      <c r="AU252" s="213" t="s">
        <v>85</v>
      </c>
      <c r="AV252" s="13" t="s">
        <v>87</v>
      </c>
      <c r="AW252" s="13" t="s">
        <v>34</v>
      </c>
      <c r="AX252" s="13" t="s">
        <v>85</v>
      </c>
      <c r="AY252" s="213" t="s">
        <v>119</v>
      </c>
    </row>
    <row r="253" spans="1:65" s="2" customFormat="1" ht="24.2" customHeight="1">
      <c r="A253" s="33"/>
      <c r="B253" s="34"/>
      <c r="C253" s="185" t="s">
        <v>394</v>
      </c>
      <c r="D253" s="185" t="s">
        <v>122</v>
      </c>
      <c r="E253" s="186" t="s">
        <v>395</v>
      </c>
      <c r="F253" s="187" t="s">
        <v>396</v>
      </c>
      <c r="G253" s="188" t="s">
        <v>145</v>
      </c>
      <c r="H253" s="189">
        <v>296.262</v>
      </c>
      <c r="I253" s="190"/>
      <c r="J253" s="191">
        <f>ROUND(I253*H253,2)</f>
        <v>0</v>
      </c>
      <c r="K253" s="187" t="s">
        <v>134</v>
      </c>
      <c r="L253" s="38"/>
      <c r="M253" s="192" t="s">
        <v>1</v>
      </c>
      <c r="N253" s="193" t="s">
        <v>42</v>
      </c>
      <c r="O253" s="70"/>
      <c r="P253" s="194">
        <f>O253*H253</f>
        <v>0</v>
      </c>
      <c r="Q253" s="194">
        <v>0</v>
      </c>
      <c r="R253" s="194">
        <f>Q253*H253</f>
        <v>0</v>
      </c>
      <c r="S253" s="194">
        <v>0</v>
      </c>
      <c r="T253" s="19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96" t="s">
        <v>358</v>
      </c>
      <c r="AT253" s="196" t="s">
        <v>122</v>
      </c>
      <c r="AU253" s="196" t="s">
        <v>85</v>
      </c>
      <c r="AY253" s="16" t="s">
        <v>119</v>
      </c>
      <c r="BE253" s="197">
        <f>IF(N253="základní",J253,0)</f>
        <v>0</v>
      </c>
      <c r="BF253" s="197">
        <f>IF(N253="snížená",J253,0)</f>
        <v>0</v>
      </c>
      <c r="BG253" s="197">
        <f>IF(N253="zákl. přenesená",J253,0)</f>
        <v>0</v>
      </c>
      <c r="BH253" s="197">
        <f>IF(N253="sníž. přenesená",J253,0)</f>
        <v>0</v>
      </c>
      <c r="BI253" s="197">
        <f>IF(N253="nulová",J253,0)</f>
        <v>0</v>
      </c>
      <c r="BJ253" s="16" t="s">
        <v>85</v>
      </c>
      <c r="BK253" s="197">
        <f>ROUND(I253*H253,2)</f>
        <v>0</v>
      </c>
      <c r="BL253" s="16" t="s">
        <v>358</v>
      </c>
      <c r="BM253" s="196" t="s">
        <v>397</v>
      </c>
    </row>
    <row r="254" spans="1:65" s="2" customFormat="1" ht="68.25">
      <c r="A254" s="33"/>
      <c r="B254" s="34"/>
      <c r="C254" s="35"/>
      <c r="D254" s="198" t="s">
        <v>128</v>
      </c>
      <c r="E254" s="35"/>
      <c r="F254" s="199" t="s">
        <v>398</v>
      </c>
      <c r="G254" s="35"/>
      <c r="H254" s="35"/>
      <c r="I254" s="200"/>
      <c r="J254" s="35"/>
      <c r="K254" s="35"/>
      <c r="L254" s="38"/>
      <c r="M254" s="201"/>
      <c r="N254" s="202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128</v>
      </c>
      <c r="AU254" s="16" t="s">
        <v>85</v>
      </c>
    </row>
    <row r="255" spans="1:65" s="13" customFormat="1">
      <c r="B255" s="203"/>
      <c r="C255" s="204"/>
      <c r="D255" s="198" t="s">
        <v>129</v>
      </c>
      <c r="E255" s="205" t="s">
        <v>1</v>
      </c>
      <c r="F255" s="206" t="s">
        <v>399</v>
      </c>
      <c r="G255" s="204"/>
      <c r="H255" s="207">
        <v>296.262</v>
      </c>
      <c r="I255" s="208"/>
      <c r="J255" s="204"/>
      <c r="K255" s="204"/>
      <c r="L255" s="209"/>
      <c r="M255" s="210"/>
      <c r="N255" s="211"/>
      <c r="O255" s="211"/>
      <c r="P255" s="211"/>
      <c r="Q255" s="211"/>
      <c r="R255" s="211"/>
      <c r="S255" s="211"/>
      <c r="T255" s="212"/>
      <c r="AT255" s="213" t="s">
        <v>129</v>
      </c>
      <c r="AU255" s="213" t="s">
        <v>85</v>
      </c>
      <c r="AV255" s="13" t="s">
        <v>87</v>
      </c>
      <c r="AW255" s="13" t="s">
        <v>34</v>
      </c>
      <c r="AX255" s="13" t="s">
        <v>85</v>
      </c>
      <c r="AY255" s="213" t="s">
        <v>119</v>
      </c>
    </row>
    <row r="256" spans="1:65" s="2" customFormat="1" ht="24.2" customHeight="1">
      <c r="A256" s="33"/>
      <c r="B256" s="34"/>
      <c r="C256" s="185" t="s">
        <v>400</v>
      </c>
      <c r="D256" s="185" t="s">
        <v>122</v>
      </c>
      <c r="E256" s="186" t="s">
        <v>401</v>
      </c>
      <c r="F256" s="187" t="s">
        <v>402</v>
      </c>
      <c r="G256" s="188" t="s">
        <v>145</v>
      </c>
      <c r="H256" s="189">
        <v>1.0669999999999999</v>
      </c>
      <c r="I256" s="190"/>
      <c r="J256" s="191">
        <f>ROUND(I256*H256,2)</f>
        <v>0</v>
      </c>
      <c r="K256" s="187" t="s">
        <v>134</v>
      </c>
      <c r="L256" s="38"/>
      <c r="M256" s="192" t="s">
        <v>1</v>
      </c>
      <c r="N256" s="193" t="s">
        <v>42</v>
      </c>
      <c r="O256" s="70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6" t="s">
        <v>358</v>
      </c>
      <c r="AT256" s="196" t="s">
        <v>122</v>
      </c>
      <c r="AU256" s="196" t="s">
        <v>85</v>
      </c>
      <c r="AY256" s="16" t="s">
        <v>119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6" t="s">
        <v>85</v>
      </c>
      <c r="BK256" s="197">
        <f>ROUND(I256*H256,2)</f>
        <v>0</v>
      </c>
      <c r="BL256" s="16" t="s">
        <v>358</v>
      </c>
      <c r="BM256" s="196" t="s">
        <v>403</v>
      </c>
    </row>
    <row r="257" spans="1:65" s="2" customFormat="1" ht="68.25">
      <c r="A257" s="33"/>
      <c r="B257" s="34"/>
      <c r="C257" s="35"/>
      <c r="D257" s="198" t="s">
        <v>128</v>
      </c>
      <c r="E257" s="35"/>
      <c r="F257" s="199" t="s">
        <v>404</v>
      </c>
      <c r="G257" s="35"/>
      <c r="H257" s="35"/>
      <c r="I257" s="200"/>
      <c r="J257" s="35"/>
      <c r="K257" s="35"/>
      <c r="L257" s="38"/>
      <c r="M257" s="201"/>
      <c r="N257" s="202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128</v>
      </c>
      <c r="AU257" s="16" t="s">
        <v>85</v>
      </c>
    </row>
    <row r="258" spans="1:65" s="13" customFormat="1">
      <c r="B258" s="203"/>
      <c r="C258" s="204"/>
      <c r="D258" s="198" t="s">
        <v>129</v>
      </c>
      <c r="E258" s="205" t="s">
        <v>1</v>
      </c>
      <c r="F258" s="206" t="s">
        <v>405</v>
      </c>
      <c r="G258" s="204"/>
      <c r="H258" s="207">
        <v>1.0669999999999999</v>
      </c>
      <c r="I258" s="208"/>
      <c r="J258" s="204"/>
      <c r="K258" s="204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129</v>
      </c>
      <c r="AU258" s="213" t="s">
        <v>85</v>
      </c>
      <c r="AV258" s="13" t="s">
        <v>87</v>
      </c>
      <c r="AW258" s="13" t="s">
        <v>34</v>
      </c>
      <c r="AX258" s="13" t="s">
        <v>85</v>
      </c>
      <c r="AY258" s="213" t="s">
        <v>119</v>
      </c>
    </row>
    <row r="259" spans="1:65" s="2" customFormat="1" ht="37.9" customHeight="1">
      <c r="A259" s="33"/>
      <c r="B259" s="34"/>
      <c r="C259" s="185" t="s">
        <v>406</v>
      </c>
      <c r="D259" s="185" t="s">
        <v>122</v>
      </c>
      <c r="E259" s="186" t="s">
        <v>407</v>
      </c>
      <c r="F259" s="187" t="s">
        <v>408</v>
      </c>
      <c r="G259" s="188" t="s">
        <v>140</v>
      </c>
      <c r="H259" s="189">
        <v>1</v>
      </c>
      <c r="I259" s="190"/>
      <c r="J259" s="191">
        <f>ROUND(I259*H259,2)</f>
        <v>0</v>
      </c>
      <c r="K259" s="187" t="s">
        <v>134</v>
      </c>
      <c r="L259" s="38"/>
      <c r="M259" s="192" t="s">
        <v>1</v>
      </c>
      <c r="N259" s="193" t="s">
        <v>42</v>
      </c>
      <c r="O259" s="70"/>
      <c r="P259" s="194">
        <f>O259*H259</f>
        <v>0</v>
      </c>
      <c r="Q259" s="194">
        <v>0</v>
      </c>
      <c r="R259" s="194">
        <f>Q259*H259</f>
        <v>0</v>
      </c>
      <c r="S259" s="194">
        <v>0</v>
      </c>
      <c r="T259" s="19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6" t="s">
        <v>126</v>
      </c>
      <c r="AT259" s="196" t="s">
        <v>122</v>
      </c>
      <c r="AU259" s="196" t="s">
        <v>85</v>
      </c>
      <c r="AY259" s="16" t="s">
        <v>119</v>
      </c>
      <c r="BE259" s="197">
        <f>IF(N259="základní",J259,0)</f>
        <v>0</v>
      </c>
      <c r="BF259" s="197">
        <f>IF(N259="snížená",J259,0)</f>
        <v>0</v>
      </c>
      <c r="BG259" s="197">
        <f>IF(N259="zákl. přenesená",J259,0)</f>
        <v>0</v>
      </c>
      <c r="BH259" s="197">
        <f>IF(N259="sníž. přenesená",J259,0)</f>
        <v>0</v>
      </c>
      <c r="BI259" s="197">
        <f>IF(N259="nulová",J259,0)</f>
        <v>0</v>
      </c>
      <c r="BJ259" s="16" t="s">
        <v>85</v>
      </c>
      <c r="BK259" s="197">
        <f>ROUND(I259*H259,2)</f>
        <v>0</v>
      </c>
      <c r="BL259" s="16" t="s">
        <v>126</v>
      </c>
      <c r="BM259" s="196" t="s">
        <v>409</v>
      </c>
    </row>
    <row r="260" spans="1:65" s="2" customFormat="1" ht="68.25">
      <c r="A260" s="33"/>
      <c r="B260" s="34"/>
      <c r="C260" s="35"/>
      <c r="D260" s="198" t="s">
        <v>128</v>
      </c>
      <c r="E260" s="35"/>
      <c r="F260" s="199" t="s">
        <v>410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128</v>
      </c>
      <c r="AU260" s="16" t="s">
        <v>85</v>
      </c>
    </row>
    <row r="261" spans="1:65" s="13" customFormat="1">
      <c r="B261" s="203"/>
      <c r="C261" s="204"/>
      <c r="D261" s="198" t="s">
        <v>129</v>
      </c>
      <c r="E261" s="205" t="s">
        <v>1</v>
      </c>
      <c r="F261" s="206" t="s">
        <v>411</v>
      </c>
      <c r="G261" s="204"/>
      <c r="H261" s="207">
        <v>1</v>
      </c>
      <c r="I261" s="208"/>
      <c r="J261" s="204"/>
      <c r="K261" s="204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129</v>
      </c>
      <c r="AU261" s="213" t="s">
        <v>85</v>
      </c>
      <c r="AV261" s="13" t="s">
        <v>87</v>
      </c>
      <c r="AW261" s="13" t="s">
        <v>34</v>
      </c>
      <c r="AX261" s="13" t="s">
        <v>85</v>
      </c>
      <c r="AY261" s="213" t="s">
        <v>119</v>
      </c>
    </row>
    <row r="262" spans="1:65" s="2" customFormat="1" ht="37.9" customHeight="1">
      <c r="A262" s="33"/>
      <c r="B262" s="34"/>
      <c r="C262" s="185" t="s">
        <v>412</v>
      </c>
      <c r="D262" s="185" t="s">
        <v>122</v>
      </c>
      <c r="E262" s="186" t="s">
        <v>413</v>
      </c>
      <c r="F262" s="187" t="s">
        <v>414</v>
      </c>
      <c r="G262" s="188" t="s">
        <v>145</v>
      </c>
      <c r="H262" s="189">
        <v>1.3</v>
      </c>
      <c r="I262" s="190"/>
      <c r="J262" s="191">
        <f>ROUND(I262*H262,2)</f>
        <v>0</v>
      </c>
      <c r="K262" s="187" t="s">
        <v>134</v>
      </c>
      <c r="L262" s="38"/>
      <c r="M262" s="192" t="s">
        <v>1</v>
      </c>
      <c r="N262" s="193" t="s">
        <v>42</v>
      </c>
      <c r="O262" s="70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6" t="s">
        <v>126</v>
      </c>
      <c r="AT262" s="196" t="s">
        <v>122</v>
      </c>
      <c r="AU262" s="196" t="s">
        <v>85</v>
      </c>
      <c r="AY262" s="16" t="s">
        <v>119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6" t="s">
        <v>85</v>
      </c>
      <c r="BK262" s="197">
        <f>ROUND(I262*H262,2)</f>
        <v>0</v>
      </c>
      <c r="BL262" s="16" t="s">
        <v>126</v>
      </c>
      <c r="BM262" s="196" t="s">
        <v>415</v>
      </c>
    </row>
    <row r="263" spans="1:65" s="2" customFormat="1" ht="68.25">
      <c r="A263" s="33"/>
      <c r="B263" s="34"/>
      <c r="C263" s="35"/>
      <c r="D263" s="198" t="s">
        <v>128</v>
      </c>
      <c r="E263" s="35"/>
      <c r="F263" s="199" t="s">
        <v>416</v>
      </c>
      <c r="G263" s="35"/>
      <c r="H263" s="35"/>
      <c r="I263" s="200"/>
      <c r="J263" s="35"/>
      <c r="K263" s="35"/>
      <c r="L263" s="38"/>
      <c r="M263" s="201"/>
      <c r="N263" s="202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128</v>
      </c>
      <c r="AU263" s="16" t="s">
        <v>85</v>
      </c>
    </row>
    <row r="264" spans="1:65" s="13" customFormat="1">
      <c r="B264" s="203"/>
      <c r="C264" s="204"/>
      <c r="D264" s="198" t="s">
        <v>129</v>
      </c>
      <c r="E264" s="205" t="s">
        <v>1</v>
      </c>
      <c r="F264" s="206" t="s">
        <v>417</v>
      </c>
      <c r="G264" s="204"/>
      <c r="H264" s="207">
        <v>1.3</v>
      </c>
      <c r="I264" s="208"/>
      <c r="J264" s="204"/>
      <c r="K264" s="204"/>
      <c r="L264" s="209"/>
      <c r="M264" s="210"/>
      <c r="N264" s="211"/>
      <c r="O264" s="211"/>
      <c r="P264" s="211"/>
      <c r="Q264" s="211"/>
      <c r="R264" s="211"/>
      <c r="S264" s="211"/>
      <c r="T264" s="212"/>
      <c r="AT264" s="213" t="s">
        <v>129</v>
      </c>
      <c r="AU264" s="213" t="s">
        <v>85</v>
      </c>
      <c r="AV264" s="13" t="s">
        <v>87</v>
      </c>
      <c r="AW264" s="13" t="s">
        <v>34</v>
      </c>
      <c r="AX264" s="13" t="s">
        <v>85</v>
      </c>
      <c r="AY264" s="213" t="s">
        <v>119</v>
      </c>
    </row>
    <row r="265" spans="1:65" s="2" customFormat="1" ht="24.2" customHeight="1">
      <c r="A265" s="33"/>
      <c r="B265" s="34"/>
      <c r="C265" s="185" t="s">
        <v>418</v>
      </c>
      <c r="D265" s="185" t="s">
        <v>122</v>
      </c>
      <c r="E265" s="186" t="s">
        <v>419</v>
      </c>
      <c r="F265" s="187" t="s">
        <v>420</v>
      </c>
      <c r="G265" s="188" t="s">
        <v>140</v>
      </c>
      <c r="H265" s="189">
        <v>8</v>
      </c>
      <c r="I265" s="190"/>
      <c r="J265" s="191">
        <f>ROUND(I265*H265,2)</f>
        <v>0</v>
      </c>
      <c r="K265" s="187" t="s">
        <v>134</v>
      </c>
      <c r="L265" s="38"/>
      <c r="M265" s="192" t="s">
        <v>1</v>
      </c>
      <c r="N265" s="193" t="s">
        <v>42</v>
      </c>
      <c r="O265" s="70"/>
      <c r="P265" s="194">
        <f>O265*H265</f>
        <v>0</v>
      </c>
      <c r="Q265" s="194">
        <v>0</v>
      </c>
      <c r="R265" s="194">
        <f>Q265*H265</f>
        <v>0</v>
      </c>
      <c r="S265" s="194">
        <v>0</v>
      </c>
      <c r="T265" s="19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96" t="s">
        <v>126</v>
      </c>
      <c r="AT265" s="196" t="s">
        <v>122</v>
      </c>
      <c r="AU265" s="196" t="s">
        <v>85</v>
      </c>
      <c r="AY265" s="16" t="s">
        <v>119</v>
      </c>
      <c r="BE265" s="197">
        <f>IF(N265="základní",J265,0)</f>
        <v>0</v>
      </c>
      <c r="BF265" s="197">
        <f>IF(N265="snížená",J265,0)</f>
        <v>0</v>
      </c>
      <c r="BG265" s="197">
        <f>IF(N265="zákl. přenesená",J265,0)</f>
        <v>0</v>
      </c>
      <c r="BH265" s="197">
        <f>IF(N265="sníž. přenesená",J265,0)</f>
        <v>0</v>
      </c>
      <c r="BI265" s="197">
        <f>IF(N265="nulová",J265,0)</f>
        <v>0</v>
      </c>
      <c r="BJ265" s="16" t="s">
        <v>85</v>
      </c>
      <c r="BK265" s="197">
        <f>ROUND(I265*H265,2)</f>
        <v>0</v>
      </c>
      <c r="BL265" s="16" t="s">
        <v>126</v>
      </c>
      <c r="BM265" s="196" t="s">
        <v>421</v>
      </c>
    </row>
    <row r="266" spans="1:65" s="2" customFormat="1" ht="29.25">
      <c r="A266" s="33"/>
      <c r="B266" s="34"/>
      <c r="C266" s="35"/>
      <c r="D266" s="198" t="s">
        <v>128</v>
      </c>
      <c r="E266" s="35"/>
      <c r="F266" s="199" t="s">
        <v>422</v>
      </c>
      <c r="G266" s="35"/>
      <c r="H266" s="35"/>
      <c r="I266" s="200"/>
      <c r="J266" s="35"/>
      <c r="K266" s="35"/>
      <c r="L266" s="38"/>
      <c r="M266" s="201"/>
      <c r="N266" s="202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128</v>
      </c>
      <c r="AU266" s="16" t="s">
        <v>85</v>
      </c>
    </row>
    <row r="267" spans="1:65" s="13" customFormat="1">
      <c r="B267" s="203"/>
      <c r="C267" s="204"/>
      <c r="D267" s="198" t="s">
        <v>129</v>
      </c>
      <c r="E267" s="205" t="s">
        <v>1</v>
      </c>
      <c r="F267" s="206" t="s">
        <v>423</v>
      </c>
      <c r="G267" s="204"/>
      <c r="H267" s="207">
        <v>8</v>
      </c>
      <c r="I267" s="208"/>
      <c r="J267" s="204"/>
      <c r="K267" s="204"/>
      <c r="L267" s="209"/>
      <c r="M267" s="235"/>
      <c r="N267" s="236"/>
      <c r="O267" s="236"/>
      <c r="P267" s="236"/>
      <c r="Q267" s="236"/>
      <c r="R267" s="236"/>
      <c r="S267" s="236"/>
      <c r="T267" s="237"/>
      <c r="AT267" s="213" t="s">
        <v>129</v>
      </c>
      <c r="AU267" s="213" t="s">
        <v>85</v>
      </c>
      <c r="AV267" s="13" t="s">
        <v>87</v>
      </c>
      <c r="AW267" s="13" t="s">
        <v>34</v>
      </c>
      <c r="AX267" s="13" t="s">
        <v>85</v>
      </c>
      <c r="AY267" s="213" t="s">
        <v>119</v>
      </c>
    </row>
    <row r="268" spans="1:65" s="2" customFormat="1" ht="6.95" customHeight="1">
      <c r="A268" s="33"/>
      <c r="B268" s="53"/>
      <c r="C268" s="54"/>
      <c r="D268" s="54"/>
      <c r="E268" s="54"/>
      <c r="F268" s="54"/>
      <c r="G268" s="54"/>
      <c r="H268" s="54"/>
      <c r="I268" s="54"/>
      <c r="J268" s="54"/>
      <c r="K268" s="54"/>
      <c r="L268" s="38"/>
      <c r="M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</row>
  </sheetData>
  <sheetProtection algorithmName="SHA-512" hashValue="tPw/XOmiZixZEuYggEzbz9rZRplbz9veFMg9kWUNuli0huO67vhvfXeW859XfnUAHU9J1Wpw9S/zd3P/zhKpFg==" saltValue="nv5xyzqqOa+32zHnTenuh9pQS2HpLR7rqkQzNITsGLIIeEmQGYTG6eW+C0LreC8+vhBX1AXEEvzOtRBlOHJT6Q==" spinCount="100000" sheet="1" objects="1" scenarios="1" formatColumns="0" formatRows="0" autoFilter="0"/>
  <autoFilter ref="C118:K26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Oprava staničních kolejí v žst. Dětřichov, Milotice, Moravský Beroun na trati č. 310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424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20. 8. 2020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ROUND((SUM(BE119:BE259)),  2)</f>
        <v>0</v>
      </c>
      <c r="G33" s="33"/>
      <c r="H33" s="33"/>
      <c r="I33" s="123">
        <v>0.21</v>
      </c>
      <c r="J33" s="122">
        <f>ROUND(((SUM(BE119:BE259))*I33),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ROUND((SUM(BF119:BF259)),  2)</f>
        <v>0</v>
      </c>
      <c r="G34" s="33"/>
      <c r="H34" s="33"/>
      <c r="I34" s="123">
        <v>0.15</v>
      </c>
      <c r="J34" s="122">
        <f>ROUND(((SUM(BF119:BF259))*I34),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ROUND((SUM(BG119:BG259)),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ROUND((SUM(BH119:BH259)),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ROUND((SUM(BI119:BI259)),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1" t="str">
        <f>E7</f>
        <v>Oprava staničních kolejí v žst. Dětřichov, Milotice, Moravský Beroun na trati č. 310</v>
      </c>
      <c r="F85" s="282"/>
      <c r="G85" s="282"/>
      <c r="H85" s="28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0" t="str">
        <f>E9</f>
        <v>SO 02 - Oprava staniční koleje č.1 v žst. Moravský Beroun</v>
      </c>
      <c r="F87" s="280"/>
      <c r="G87" s="280"/>
      <c r="H87" s="28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20. 8. 2020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5" customHeight="1">
      <c r="B97" s="146"/>
      <c r="C97" s="147"/>
      <c r="D97" s="148" t="s">
        <v>101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102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9" customFormat="1" ht="24.95" customHeight="1">
      <c r="B99" s="146"/>
      <c r="C99" s="147"/>
      <c r="D99" s="148" t="s">
        <v>103</v>
      </c>
      <c r="E99" s="149"/>
      <c r="F99" s="149"/>
      <c r="G99" s="149"/>
      <c r="H99" s="149"/>
      <c r="I99" s="149"/>
      <c r="J99" s="150">
        <f>J225</f>
        <v>0</v>
      </c>
      <c r="K99" s="147"/>
      <c r="L99" s="151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81" t="str">
        <f>E7</f>
        <v>Oprava staničních kolejí v žst. Dětřichov, Milotice, Moravský Beroun na trati č. 310</v>
      </c>
      <c r="F109" s="282"/>
      <c r="G109" s="282"/>
      <c r="H109" s="282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0" t="str">
        <f>E9</f>
        <v>SO 02 - Oprava staniční koleje č.1 v žst. Moravský Beroun</v>
      </c>
      <c r="F111" s="280"/>
      <c r="G111" s="280"/>
      <c r="H111" s="280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Bruntál</v>
      </c>
      <c r="G113" s="35"/>
      <c r="H113" s="35"/>
      <c r="I113" s="28" t="s">
        <v>22</v>
      </c>
      <c r="J113" s="65" t="str">
        <f>IF(J12="","",J12)</f>
        <v>20. 8. 2020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28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105</v>
      </c>
      <c r="D118" s="161" t="s">
        <v>62</v>
      </c>
      <c r="E118" s="161" t="s">
        <v>58</v>
      </c>
      <c r="F118" s="161" t="s">
        <v>59</v>
      </c>
      <c r="G118" s="161" t="s">
        <v>106</v>
      </c>
      <c r="H118" s="161" t="s">
        <v>107</v>
      </c>
      <c r="I118" s="161" t="s">
        <v>108</v>
      </c>
      <c r="J118" s="161" t="s">
        <v>98</v>
      </c>
      <c r="K118" s="162" t="s">
        <v>109</v>
      </c>
      <c r="L118" s="163"/>
      <c r="M118" s="74" t="s">
        <v>1</v>
      </c>
      <c r="N118" s="75" t="s">
        <v>41</v>
      </c>
      <c r="O118" s="75" t="s">
        <v>110</v>
      </c>
      <c r="P118" s="75" t="s">
        <v>111</v>
      </c>
      <c r="Q118" s="75" t="s">
        <v>112</v>
      </c>
      <c r="R118" s="75" t="s">
        <v>113</v>
      </c>
      <c r="S118" s="75" t="s">
        <v>114</v>
      </c>
      <c r="T118" s="76" t="s">
        <v>115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116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P120+P225</f>
        <v>0</v>
      </c>
      <c r="Q119" s="78"/>
      <c r="R119" s="166">
        <f>R120+R225</f>
        <v>1658.8931399999999</v>
      </c>
      <c r="S119" s="78"/>
      <c r="T119" s="167">
        <f>T120+T225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100</v>
      </c>
      <c r="BK119" s="168">
        <f>BK120+BK225</f>
        <v>0</v>
      </c>
    </row>
    <row r="120" spans="1:65" s="12" customFormat="1" ht="25.9" customHeight="1">
      <c r="B120" s="169"/>
      <c r="C120" s="170"/>
      <c r="D120" s="171" t="s">
        <v>76</v>
      </c>
      <c r="E120" s="172" t="s">
        <v>117</v>
      </c>
      <c r="F120" s="172" t="s">
        <v>118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1658.8931399999999</v>
      </c>
      <c r="S120" s="177"/>
      <c r="T120" s="179">
        <f>T121</f>
        <v>0</v>
      </c>
      <c r="AR120" s="180" t="s">
        <v>85</v>
      </c>
      <c r="AT120" s="181" t="s">
        <v>76</v>
      </c>
      <c r="AU120" s="181" t="s">
        <v>77</v>
      </c>
      <c r="AY120" s="180" t="s">
        <v>119</v>
      </c>
      <c r="BK120" s="182">
        <f>BK121</f>
        <v>0</v>
      </c>
    </row>
    <row r="121" spans="1:65" s="12" customFormat="1" ht="22.9" customHeight="1">
      <c r="B121" s="169"/>
      <c r="C121" s="170"/>
      <c r="D121" s="171" t="s">
        <v>76</v>
      </c>
      <c r="E121" s="183" t="s">
        <v>120</v>
      </c>
      <c r="F121" s="183" t="s">
        <v>121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SUM(P122:P224)</f>
        <v>0</v>
      </c>
      <c r="Q121" s="177"/>
      <c r="R121" s="178">
        <f>SUM(R122:R224)</f>
        <v>1658.8931399999999</v>
      </c>
      <c r="S121" s="177"/>
      <c r="T121" s="179">
        <f>SUM(T122:T224)</f>
        <v>0</v>
      </c>
      <c r="AR121" s="180" t="s">
        <v>85</v>
      </c>
      <c r="AT121" s="181" t="s">
        <v>76</v>
      </c>
      <c r="AU121" s="181" t="s">
        <v>85</v>
      </c>
      <c r="AY121" s="180" t="s">
        <v>119</v>
      </c>
      <c r="BK121" s="182">
        <f>SUM(BK122:BK224)</f>
        <v>0</v>
      </c>
    </row>
    <row r="122" spans="1:65" s="2" customFormat="1" ht="14.45" customHeight="1">
      <c r="A122" s="33"/>
      <c r="B122" s="34"/>
      <c r="C122" s="185" t="s">
        <v>85</v>
      </c>
      <c r="D122" s="185" t="s">
        <v>122</v>
      </c>
      <c r="E122" s="186" t="s">
        <v>123</v>
      </c>
      <c r="F122" s="187" t="s">
        <v>124</v>
      </c>
      <c r="G122" s="188" t="s">
        <v>125</v>
      </c>
      <c r="H122" s="189">
        <v>14.4</v>
      </c>
      <c r="I122" s="190"/>
      <c r="J122" s="191">
        <f>ROUND(I122*H122,2)</f>
        <v>0</v>
      </c>
      <c r="K122" s="187" t="s">
        <v>1</v>
      </c>
      <c r="L122" s="38"/>
      <c r="M122" s="192" t="s">
        <v>1</v>
      </c>
      <c r="N122" s="193" t="s">
        <v>42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126</v>
      </c>
      <c r="AT122" s="196" t="s">
        <v>122</v>
      </c>
      <c r="AU122" s="196" t="s">
        <v>87</v>
      </c>
      <c r="AY122" s="16" t="s">
        <v>119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85</v>
      </c>
      <c r="BK122" s="197">
        <f>ROUND(I122*H122,2)</f>
        <v>0</v>
      </c>
      <c r="BL122" s="16" t="s">
        <v>126</v>
      </c>
      <c r="BM122" s="196" t="s">
        <v>425</v>
      </c>
    </row>
    <row r="123" spans="1:65" s="2" customFormat="1">
      <c r="A123" s="33"/>
      <c r="B123" s="34"/>
      <c r="C123" s="35"/>
      <c r="D123" s="198" t="s">
        <v>128</v>
      </c>
      <c r="E123" s="35"/>
      <c r="F123" s="199" t="s">
        <v>124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128</v>
      </c>
      <c r="AU123" s="16" t="s">
        <v>87</v>
      </c>
    </row>
    <row r="124" spans="1:65" s="13" customFormat="1">
      <c r="B124" s="203"/>
      <c r="C124" s="204"/>
      <c r="D124" s="198" t="s">
        <v>129</v>
      </c>
      <c r="E124" s="205" t="s">
        <v>1</v>
      </c>
      <c r="F124" s="206" t="s">
        <v>130</v>
      </c>
      <c r="G124" s="204"/>
      <c r="H124" s="207">
        <v>14.4</v>
      </c>
      <c r="I124" s="208"/>
      <c r="J124" s="204"/>
      <c r="K124" s="204"/>
      <c r="L124" s="209"/>
      <c r="M124" s="210"/>
      <c r="N124" s="211"/>
      <c r="O124" s="211"/>
      <c r="P124" s="211"/>
      <c r="Q124" s="211"/>
      <c r="R124" s="211"/>
      <c r="S124" s="211"/>
      <c r="T124" s="212"/>
      <c r="AT124" s="213" t="s">
        <v>129</v>
      </c>
      <c r="AU124" s="213" t="s">
        <v>87</v>
      </c>
      <c r="AV124" s="13" t="s">
        <v>87</v>
      </c>
      <c r="AW124" s="13" t="s">
        <v>34</v>
      </c>
      <c r="AX124" s="13" t="s">
        <v>85</v>
      </c>
      <c r="AY124" s="213" t="s">
        <v>119</v>
      </c>
    </row>
    <row r="125" spans="1:65" s="2" customFormat="1" ht="24.2" customHeight="1">
      <c r="A125" s="33"/>
      <c r="B125" s="34"/>
      <c r="C125" s="185" t="s">
        <v>87</v>
      </c>
      <c r="D125" s="185" t="s">
        <v>122</v>
      </c>
      <c r="E125" s="186" t="s">
        <v>131</v>
      </c>
      <c r="F125" s="187" t="s">
        <v>132</v>
      </c>
      <c r="G125" s="188" t="s">
        <v>133</v>
      </c>
      <c r="H125" s="189">
        <v>3.6</v>
      </c>
      <c r="I125" s="190"/>
      <c r="J125" s="191">
        <f>ROUND(I125*H125,2)</f>
        <v>0</v>
      </c>
      <c r="K125" s="187" t="s">
        <v>134</v>
      </c>
      <c r="L125" s="38"/>
      <c r="M125" s="192" t="s">
        <v>1</v>
      </c>
      <c r="N125" s="193" t="s">
        <v>42</v>
      </c>
      <c r="O125" s="70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6" t="s">
        <v>126</v>
      </c>
      <c r="AT125" s="196" t="s">
        <v>122</v>
      </c>
      <c r="AU125" s="196" t="s">
        <v>87</v>
      </c>
      <c r="AY125" s="16" t="s">
        <v>119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6" t="s">
        <v>85</v>
      </c>
      <c r="BK125" s="197">
        <f>ROUND(I125*H125,2)</f>
        <v>0</v>
      </c>
      <c r="BL125" s="16" t="s">
        <v>126</v>
      </c>
      <c r="BM125" s="196" t="s">
        <v>426</v>
      </c>
    </row>
    <row r="126" spans="1:65" s="2" customFormat="1" ht="19.5">
      <c r="A126" s="33"/>
      <c r="B126" s="34"/>
      <c r="C126" s="35"/>
      <c r="D126" s="198" t="s">
        <v>128</v>
      </c>
      <c r="E126" s="35"/>
      <c r="F126" s="199" t="s">
        <v>136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128</v>
      </c>
      <c r="AU126" s="16" t="s">
        <v>87</v>
      </c>
    </row>
    <row r="127" spans="1:65" s="2" customFormat="1" ht="24.2" customHeight="1">
      <c r="A127" s="33"/>
      <c r="B127" s="34"/>
      <c r="C127" s="185" t="s">
        <v>137</v>
      </c>
      <c r="D127" s="185" t="s">
        <v>122</v>
      </c>
      <c r="E127" s="186" t="s">
        <v>427</v>
      </c>
      <c r="F127" s="187" t="s">
        <v>428</v>
      </c>
      <c r="G127" s="188" t="s">
        <v>140</v>
      </c>
      <c r="H127" s="189">
        <v>1</v>
      </c>
      <c r="I127" s="190"/>
      <c r="J127" s="191">
        <f>ROUND(I127*H127,2)</f>
        <v>0</v>
      </c>
      <c r="K127" s="187" t="s">
        <v>134</v>
      </c>
      <c r="L127" s="38"/>
      <c r="M127" s="192" t="s">
        <v>1</v>
      </c>
      <c r="N127" s="193" t="s">
        <v>42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126</v>
      </c>
      <c r="AT127" s="196" t="s">
        <v>122</v>
      </c>
      <c r="AU127" s="196" t="s">
        <v>87</v>
      </c>
      <c r="AY127" s="16" t="s">
        <v>119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85</v>
      </c>
      <c r="BK127" s="197">
        <f>ROUND(I127*H127,2)</f>
        <v>0</v>
      </c>
      <c r="BL127" s="16" t="s">
        <v>126</v>
      </c>
      <c r="BM127" s="196" t="s">
        <v>429</v>
      </c>
    </row>
    <row r="128" spans="1:65" s="2" customFormat="1" ht="19.5">
      <c r="A128" s="33"/>
      <c r="B128" s="34"/>
      <c r="C128" s="35"/>
      <c r="D128" s="198" t="s">
        <v>128</v>
      </c>
      <c r="E128" s="35"/>
      <c r="F128" s="199" t="s">
        <v>430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128</v>
      </c>
      <c r="AU128" s="16" t="s">
        <v>87</v>
      </c>
    </row>
    <row r="129" spans="1:65" s="2" customFormat="1" ht="24.2" customHeight="1">
      <c r="A129" s="33"/>
      <c r="B129" s="34"/>
      <c r="C129" s="185" t="s">
        <v>126</v>
      </c>
      <c r="D129" s="185" t="s">
        <v>122</v>
      </c>
      <c r="E129" s="186" t="s">
        <v>138</v>
      </c>
      <c r="F129" s="187" t="s">
        <v>139</v>
      </c>
      <c r="G129" s="188" t="s">
        <v>140</v>
      </c>
      <c r="H129" s="189">
        <v>70</v>
      </c>
      <c r="I129" s="190"/>
      <c r="J129" s="191">
        <f>ROUND(I129*H129,2)</f>
        <v>0</v>
      </c>
      <c r="K129" s="187" t="s">
        <v>134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126</v>
      </c>
      <c r="AT129" s="196" t="s">
        <v>122</v>
      </c>
      <c r="AU129" s="196" t="s">
        <v>87</v>
      </c>
      <c r="AY129" s="16" t="s">
        <v>119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126</v>
      </c>
      <c r="BM129" s="196" t="s">
        <v>431</v>
      </c>
    </row>
    <row r="130" spans="1:65" s="2" customFormat="1" ht="19.5">
      <c r="A130" s="33"/>
      <c r="B130" s="34"/>
      <c r="C130" s="35"/>
      <c r="D130" s="198" t="s">
        <v>128</v>
      </c>
      <c r="E130" s="35"/>
      <c r="F130" s="199" t="s">
        <v>142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128</v>
      </c>
      <c r="AU130" s="16" t="s">
        <v>87</v>
      </c>
    </row>
    <row r="131" spans="1:65" s="2" customFormat="1" ht="24.2" customHeight="1">
      <c r="A131" s="33"/>
      <c r="B131" s="34"/>
      <c r="C131" s="185" t="s">
        <v>120</v>
      </c>
      <c r="D131" s="185" t="s">
        <v>122</v>
      </c>
      <c r="E131" s="186" t="s">
        <v>143</v>
      </c>
      <c r="F131" s="187" t="s">
        <v>144</v>
      </c>
      <c r="G131" s="188" t="s">
        <v>145</v>
      </c>
      <c r="H131" s="189">
        <v>352.14600000000002</v>
      </c>
      <c r="I131" s="190"/>
      <c r="J131" s="191">
        <f>ROUND(I131*H131,2)</f>
        <v>0</v>
      </c>
      <c r="K131" s="187" t="s">
        <v>134</v>
      </c>
      <c r="L131" s="38"/>
      <c r="M131" s="192" t="s">
        <v>1</v>
      </c>
      <c r="N131" s="193" t="s">
        <v>42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126</v>
      </c>
      <c r="AT131" s="196" t="s">
        <v>122</v>
      </c>
      <c r="AU131" s="196" t="s">
        <v>87</v>
      </c>
      <c r="AY131" s="16" t="s">
        <v>119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85</v>
      </c>
      <c r="BK131" s="197">
        <f>ROUND(I131*H131,2)</f>
        <v>0</v>
      </c>
      <c r="BL131" s="16" t="s">
        <v>126</v>
      </c>
      <c r="BM131" s="196" t="s">
        <v>432</v>
      </c>
    </row>
    <row r="132" spans="1:65" s="2" customFormat="1" ht="29.25">
      <c r="A132" s="33"/>
      <c r="B132" s="34"/>
      <c r="C132" s="35"/>
      <c r="D132" s="198" t="s">
        <v>128</v>
      </c>
      <c r="E132" s="35"/>
      <c r="F132" s="199" t="s">
        <v>147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128</v>
      </c>
      <c r="AU132" s="16" t="s">
        <v>87</v>
      </c>
    </row>
    <row r="133" spans="1:65" s="13" customFormat="1">
      <c r="B133" s="203"/>
      <c r="C133" s="204"/>
      <c r="D133" s="198" t="s">
        <v>129</v>
      </c>
      <c r="E133" s="205" t="s">
        <v>1</v>
      </c>
      <c r="F133" s="206" t="s">
        <v>433</v>
      </c>
      <c r="G133" s="204"/>
      <c r="H133" s="207">
        <v>352.14600000000002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129</v>
      </c>
      <c r="AU133" s="213" t="s">
        <v>87</v>
      </c>
      <c r="AV133" s="13" t="s">
        <v>87</v>
      </c>
      <c r="AW133" s="13" t="s">
        <v>34</v>
      </c>
      <c r="AX133" s="13" t="s">
        <v>85</v>
      </c>
      <c r="AY133" s="213" t="s">
        <v>119</v>
      </c>
    </row>
    <row r="134" spans="1:65" s="2" customFormat="1" ht="24.2" customHeight="1">
      <c r="A134" s="33"/>
      <c r="B134" s="34"/>
      <c r="C134" s="185" t="s">
        <v>154</v>
      </c>
      <c r="D134" s="185" t="s">
        <v>122</v>
      </c>
      <c r="E134" s="186" t="s">
        <v>149</v>
      </c>
      <c r="F134" s="187" t="s">
        <v>150</v>
      </c>
      <c r="G134" s="188" t="s">
        <v>145</v>
      </c>
      <c r="H134" s="189">
        <v>2.069</v>
      </c>
      <c r="I134" s="190"/>
      <c r="J134" s="191">
        <f>ROUND(I134*H134,2)</f>
        <v>0</v>
      </c>
      <c r="K134" s="187" t="s">
        <v>134</v>
      </c>
      <c r="L134" s="38"/>
      <c r="M134" s="192" t="s">
        <v>1</v>
      </c>
      <c r="N134" s="193" t="s">
        <v>42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126</v>
      </c>
      <c r="AT134" s="196" t="s">
        <v>122</v>
      </c>
      <c r="AU134" s="196" t="s">
        <v>87</v>
      </c>
      <c r="AY134" s="16" t="s">
        <v>119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85</v>
      </c>
      <c r="BK134" s="197">
        <f>ROUND(I134*H134,2)</f>
        <v>0</v>
      </c>
      <c r="BL134" s="16" t="s">
        <v>126</v>
      </c>
      <c r="BM134" s="196" t="s">
        <v>434</v>
      </c>
    </row>
    <row r="135" spans="1:65" s="2" customFormat="1" ht="29.25">
      <c r="A135" s="33"/>
      <c r="B135" s="34"/>
      <c r="C135" s="35"/>
      <c r="D135" s="198" t="s">
        <v>128</v>
      </c>
      <c r="E135" s="35"/>
      <c r="F135" s="199" t="s">
        <v>152</v>
      </c>
      <c r="G135" s="35"/>
      <c r="H135" s="35"/>
      <c r="I135" s="200"/>
      <c r="J135" s="35"/>
      <c r="K135" s="35"/>
      <c r="L135" s="38"/>
      <c r="M135" s="201"/>
      <c r="N135" s="202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128</v>
      </c>
      <c r="AU135" s="16" t="s">
        <v>87</v>
      </c>
    </row>
    <row r="136" spans="1:65" s="13" customFormat="1">
      <c r="B136" s="203"/>
      <c r="C136" s="204"/>
      <c r="D136" s="198" t="s">
        <v>129</v>
      </c>
      <c r="E136" s="205" t="s">
        <v>1</v>
      </c>
      <c r="F136" s="206" t="s">
        <v>153</v>
      </c>
      <c r="G136" s="204"/>
      <c r="H136" s="207">
        <v>2.069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129</v>
      </c>
      <c r="AU136" s="213" t="s">
        <v>87</v>
      </c>
      <c r="AV136" s="13" t="s">
        <v>87</v>
      </c>
      <c r="AW136" s="13" t="s">
        <v>34</v>
      </c>
      <c r="AX136" s="13" t="s">
        <v>85</v>
      </c>
      <c r="AY136" s="213" t="s">
        <v>119</v>
      </c>
    </row>
    <row r="137" spans="1:65" s="2" customFormat="1" ht="24.2" customHeight="1">
      <c r="A137" s="33"/>
      <c r="B137" s="34"/>
      <c r="C137" s="185" t="s">
        <v>160</v>
      </c>
      <c r="D137" s="185" t="s">
        <v>122</v>
      </c>
      <c r="E137" s="186" t="s">
        <v>155</v>
      </c>
      <c r="F137" s="187" t="s">
        <v>156</v>
      </c>
      <c r="G137" s="188" t="s">
        <v>133</v>
      </c>
      <c r="H137" s="189">
        <v>8</v>
      </c>
      <c r="I137" s="190"/>
      <c r="J137" s="191">
        <f>ROUND(I137*H137,2)</f>
        <v>0</v>
      </c>
      <c r="K137" s="187" t="s">
        <v>134</v>
      </c>
      <c r="L137" s="38"/>
      <c r="M137" s="192" t="s">
        <v>1</v>
      </c>
      <c r="N137" s="193" t="s">
        <v>42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126</v>
      </c>
      <c r="AT137" s="196" t="s">
        <v>122</v>
      </c>
      <c r="AU137" s="196" t="s">
        <v>87</v>
      </c>
      <c r="AY137" s="16" t="s">
        <v>119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85</v>
      </c>
      <c r="BK137" s="197">
        <f>ROUND(I137*H137,2)</f>
        <v>0</v>
      </c>
      <c r="BL137" s="16" t="s">
        <v>126</v>
      </c>
      <c r="BM137" s="196" t="s">
        <v>435</v>
      </c>
    </row>
    <row r="138" spans="1:65" s="2" customFormat="1" ht="39">
      <c r="A138" s="33"/>
      <c r="B138" s="34"/>
      <c r="C138" s="35"/>
      <c r="D138" s="198" t="s">
        <v>128</v>
      </c>
      <c r="E138" s="35"/>
      <c r="F138" s="199" t="s">
        <v>158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128</v>
      </c>
      <c r="AU138" s="16" t="s">
        <v>87</v>
      </c>
    </row>
    <row r="139" spans="1:65" s="13" customFormat="1">
      <c r="B139" s="203"/>
      <c r="C139" s="204"/>
      <c r="D139" s="198" t="s">
        <v>129</v>
      </c>
      <c r="E139" s="205" t="s">
        <v>1</v>
      </c>
      <c r="F139" s="206" t="s">
        <v>159</v>
      </c>
      <c r="G139" s="204"/>
      <c r="H139" s="207">
        <v>8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129</v>
      </c>
      <c r="AU139" s="213" t="s">
        <v>87</v>
      </c>
      <c r="AV139" s="13" t="s">
        <v>87</v>
      </c>
      <c r="AW139" s="13" t="s">
        <v>34</v>
      </c>
      <c r="AX139" s="13" t="s">
        <v>85</v>
      </c>
      <c r="AY139" s="213" t="s">
        <v>119</v>
      </c>
    </row>
    <row r="140" spans="1:65" s="2" customFormat="1" ht="24.2" customHeight="1">
      <c r="A140" s="33"/>
      <c r="B140" s="34"/>
      <c r="C140" s="185" t="s">
        <v>167</v>
      </c>
      <c r="D140" s="185" t="s">
        <v>122</v>
      </c>
      <c r="E140" s="186" t="s">
        <v>168</v>
      </c>
      <c r="F140" s="187" t="s">
        <v>169</v>
      </c>
      <c r="G140" s="188" t="s">
        <v>163</v>
      </c>
      <c r="H140" s="189">
        <v>664.76700000000005</v>
      </c>
      <c r="I140" s="190"/>
      <c r="J140" s="191">
        <f>ROUND(I140*H140,2)</f>
        <v>0</v>
      </c>
      <c r="K140" s="187" t="s">
        <v>134</v>
      </c>
      <c r="L140" s="38"/>
      <c r="M140" s="192" t="s">
        <v>1</v>
      </c>
      <c r="N140" s="193" t="s">
        <v>42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126</v>
      </c>
      <c r="AT140" s="196" t="s">
        <v>122</v>
      </c>
      <c r="AU140" s="196" t="s">
        <v>87</v>
      </c>
      <c r="AY140" s="16" t="s">
        <v>119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85</v>
      </c>
      <c r="BK140" s="197">
        <f>ROUND(I140*H140,2)</f>
        <v>0</v>
      </c>
      <c r="BL140" s="16" t="s">
        <v>126</v>
      </c>
      <c r="BM140" s="196" t="s">
        <v>436</v>
      </c>
    </row>
    <row r="141" spans="1:65" s="2" customFormat="1" ht="29.25">
      <c r="A141" s="33"/>
      <c r="B141" s="34"/>
      <c r="C141" s="35"/>
      <c r="D141" s="198" t="s">
        <v>128</v>
      </c>
      <c r="E141" s="35"/>
      <c r="F141" s="199" t="s">
        <v>171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128</v>
      </c>
      <c r="AU141" s="16" t="s">
        <v>87</v>
      </c>
    </row>
    <row r="142" spans="1:65" s="13" customFormat="1">
      <c r="B142" s="203"/>
      <c r="C142" s="204"/>
      <c r="D142" s="198" t="s">
        <v>129</v>
      </c>
      <c r="E142" s="205" t="s">
        <v>1</v>
      </c>
      <c r="F142" s="206" t="s">
        <v>437</v>
      </c>
      <c r="G142" s="204"/>
      <c r="H142" s="207">
        <v>664.76700000000005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129</v>
      </c>
      <c r="AU142" s="213" t="s">
        <v>87</v>
      </c>
      <c r="AV142" s="13" t="s">
        <v>87</v>
      </c>
      <c r="AW142" s="13" t="s">
        <v>34</v>
      </c>
      <c r="AX142" s="13" t="s">
        <v>85</v>
      </c>
      <c r="AY142" s="213" t="s">
        <v>119</v>
      </c>
    </row>
    <row r="143" spans="1:65" s="2" customFormat="1" ht="24.2" customHeight="1">
      <c r="A143" s="33"/>
      <c r="B143" s="34"/>
      <c r="C143" s="185" t="s">
        <v>173</v>
      </c>
      <c r="D143" s="185" t="s">
        <v>122</v>
      </c>
      <c r="E143" s="186" t="s">
        <v>174</v>
      </c>
      <c r="F143" s="187" t="s">
        <v>175</v>
      </c>
      <c r="G143" s="188" t="s">
        <v>163</v>
      </c>
      <c r="H143" s="189">
        <v>664.83100000000002</v>
      </c>
      <c r="I143" s="190"/>
      <c r="J143" s="191">
        <f>ROUND(I143*H143,2)</f>
        <v>0</v>
      </c>
      <c r="K143" s="187" t="s">
        <v>134</v>
      </c>
      <c r="L143" s="38"/>
      <c r="M143" s="192" t="s">
        <v>1</v>
      </c>
      <c r="N143" s="193" t="s">
        <v>42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126</v>
      </c>
      <c r="AT143" s="196" t="s">
        <v>122</v>
      </c>
      <c r="AU143" s="196" t="s">
        <v>87</v>
      </c>
      <c r="AY143" s="16" t="s">
        <v>119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85</v>
      </c>
      <c r="BK143" s="197">
        <f>ROUND(I143*H143,2)</f>
        <v>0</v>
      </c>
      <c r="BL143" s="16" t="s">
        <v>126</v>
      </c>
      <c r="BM143" s="196" t="s">
        <v>438</v>
      </c>
    </row>
    <row r="144" spans="1:65" s="2" customFormat="1" ht="39">
      <c r="A144" s="33"/>
      <c r="B144" s="34"/>
      <c r="C144" s="35"/>
      <c r="D144" s="198" t="s">
        <v>128</v>
      </c>
      <c r="E144" s="35"/>
      <c r="F144" s="199" t="s">
        <v>177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128</v>
      </c>
      <c r="AU144" s="16" t="s">
        <v>87</v>
      </c>
    </row>
    <row r="145" spans="1:65" s="13" customFormat="1">
      <c r="B145" s="203"/>
      <c r="C145" s="204"/>
      <c r="D145" s="198" t="s">
        <v>129</v>
      </c>
      <c r="E145" s="205" t="s">
        <v>1</v>
      </c>
      <c r="F145" s="206" t="s">
        <v>439</v>
      </c>
      <c r="G145" s="204"/>
      <c r="H145" s="207">
        <v>664.83100000000002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129</v>
      </c>
      <c r="AU145" s="213" t="s">
        <v>87</v>
      </c>
      <c r="AV145" s="13" t="s">
        <v>87</v>
      </c>
      <c r="AW145" s="13" t="s">
        <v>34</v>
      </c>
      <c r="AX145" s="13" t="s">
        <v>85</v>
      </c>
      <c r="AY145" s="213" t="s">
        <v>119</v>
      </c>
    </row>
    <row r="146" spans="1:65" s="2" customFormat="1" ht="24.2" customHeight="1">
      <c r="A146" s="33"/>
      <c r="B146" s="34"/>
      <c r="C146" s="185" t="s">
        <v>179</v>
      </c>
      <c r="D146" s="185" t="s">
        <v>122</v>
      </c>
      <c r="E146" s="186" t="s">
        <v>440</v>
      </c>
      <c r="F146" s="187" t="s">
        <v>441</v>
      </c>
      <c r="G146" s="188" t="s">
        <v>182</v>
      </c>
      <c r="H146" s="189">
        <v>0.23200000000000001</v>
      </c>
      <c r="I146" s="190"/>
      <c r="J146" s="191">
        <f>ROUND(I146*H146,2)</f>
        <v>0</v>
      </c>
      <c r="K146" s="187" t="s">
        <v>134</v>
      </c>
      <c r="L146" s="38"/>
      <c r="M146" s="192" t="s">
        <v>1</v>
      </c>
      <c r="N146" s="193" t="s">
        <v>42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126</v>
      </c>
      <c r="AT146" s="196" t="s">
        <v>122</v>
      </c>
      <c r="AU146" s="196" t="s">
        <v>87</v>
      </c>
      <c r="AY146" s="16" t="s">
        <v>119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85</v>
      </c>
      <c r="BK146" s="197">
        <f>ROUND(I146*H146,2)</f>
        <v>0</v>
      </c>
      <c r="BL146" s="16" t="s">
        <v>126</v>
      </c>
      <c r="BM146" s="196" t="s">
        <v>442</v>
      </c>
    </row>
    <row r="147" spans="1:65" s="2" customFormat="1" ht="29.25">
      <c r="A147" s="33"/>
      <c r="B147" s="34"/>
      <c r="C147" s="35"/>
      <c r="D147" s="198" t="s">
        <v>128</v>
      </c>
      <c r="E147" s="35"/>
      <c r="F147" s="199" t="s">
        <v>443</v>
      </c>
      <c r="G147" s="35"/>
      <c r="H147" s="35"/>
      <c r="I147" s="200"/>
      <c r="J147" s="35"/>
      <c r="K147" s="35"/>
      <c r="L147" s="38"/>
      <c r="M147" s="201"/>
      <c r="N147" s="202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128</v>
      </c>
      <c r="AU147" s="16" t="s">
        <v>87</v>
      </c>
    </row>
    <row r="148" spans="1:65" s="2" customFormat="1" ht="24.2" customHeight="1">
      <c r="A148" s="33"/>
      <c r="B148" s="34"/>
      <c r="C148" s="185" t="s">
        <v>185</v>
      </c>
      <c r="D148" s="185" t="s">
        <v>122</v>
      </c>
      <c r="E148" s="186" t="s">
        <v>180</v>
      </c>
      <c r="F148" s="187" t="s">
        <v>181</v>
      </c>
      <c r="G148" s="188" t="s">
        <v>182</v>
      </c>
      <c r="H148" s="189">
        <v>0.42699999999999999</v>
      </c>
      <c r="I148" s="190"/>
      <c r="J148" s="191">
        <f>ROUND(I148*H148,2)</f>
        <v>0</v>
      </c>
      <c r="K148" s="187" t="s">
        <v>134</v>
      </c>
      <c r="L148" s="38"/>
      <c r="M148" s="192" t="s">
        <v>1</v>
      </c>
      <c r="N148" s="193" t="s">
        <v>42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126</v>
      </c>
      <c r="AT148" s="196" t="s">
        <v>122</v>
      </c>
      <c r="AU148" s="196" t="s">
        <v>87</v>
      </c>
      <c r="AY148" s="16" t="s">
        <v>119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85</v>
      </c>
      <c r="BK148" s="197">
        <f>ROUND(I148*H148,2)</f>
        <v>0</v>
      </c>
      <c r="BL148" s="16" t="s">
        <v>126</v>
      </c>
      <c r="BM148" s="196" t="s">
        <v>444</v>
      </c>
    </row>
    <row r="149" spans="1:65" s="2" customFormat="1" ht="29.25">
      <c r="A149" s="33"/>
      <c r="B149" s="34"/>
      <c r="C149" s="35"/>
      <c r="D149" s="198" t="s">
        <v>128</v>
      </c>
      <c r="E149" s="35"/>
      <c r="F149" s="199" t="s">
        <v>184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128</v>
      </c>
      <c r="AU149" s="16" t="s">
        <v>87</v>
      </c>
    </row>
    <row r="150" spans="1:65" s="2" customFormat="1" ht="24.2" customHeight="1">
      <c r="A150" s="33"/>
      <c r="B150" s="34"/>
      <c r="C150" s="185" t="s">
        <v>190</v>
      </c>
      <c r="D150" s="185" t="s">
        <v>122</v>
      </c>
      <c r="E150" s="186" t="s">
        <v>445</v>
      </c>
      <c r="F150" s="187" t="s">
        <v>446</v>
      </c>
      <c r="G150" s="188" t="s">
        <v>182</v>
      </c>
      <c r="H150" s="189">
        <v>7.0000000000000001E-3</v>
      </c>
      <c r="I150" s="190"/>
      <c r="J150" s="191">
        <f>ROUND(I150*H150,2)</f>
        <v>0</v>
      </c>
      <c r="K150" s="187" t="s">
        <v>134</v>
      </c>
      <c r="L150" s="38"/>
      <c r="M150" s="192" t="s">
        <v>1</v>
      </c>
      <c r="N150" s="193" t="s">
        <v>42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126</v>
      </c>
      <c r="AT150" s="196" t="s">
        <v>122</v>
      </c>
      <c r="AU150" s="196" t="s">
        <v>87</v>
      </c>
      <c r="AY150" s="16" t="s">
        <v>119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85</v>
      </c>
      <c r="BK150" s="197">
        <f>ROUND(I150*H150,2)</f>
        <v>0</v>
      </c>
      <c r="BL150" s="16" t="s">
        <v>126</v>
      </c>
      <c r="BM150" s="196" t="s">
        <v>447</v>
      </c>
    </row>
    <row r="151" spans="1:65" s="2" customFormat="1" ht="29.25">
      <c r="A151" s="33"/>
      <c r="B151" s="34"/>
      <c r="C151" s="35"/>
      <c r="D151" s="198" t="s">
        <v>128</v>
      </c>
      <c r="E151" s="35"/>
      <c r="F151" s="199" t="s">
        <v>448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128</v>
      </c>
      <c r="AU151" s="16" t="s">
        <v>87</v>
      </c>
    </row>
    <row r="152" spans="1:65" s="2" customFormat="1" ht="24.2" customHeight="1">
      <c r="A152" s="33"/>
      <c r="B152" s="34"/>
      <c r="C152" s="185" t="s">
        <v>195</v>
      </c>
      <c r="D152" s="185" t="s">
        <v>122</v>
      </c>
      <c r="E152" s="186" t="s">
        <v>191</v>
      </c>
      <c r="F152" s="187" t="s">
        <v>192</v>
      </c>
      <c r="G152" s="188" t="s">
        <v>140</v>
      </c>
      <c r="H152" s="189">
        <v>5</v>
      </c>
      <c r="I152" s="190"/>
      <c r="J152" s="191">
        <f>ROUND(I152*H152,2)</f>
        <v>0</v>
      </c>
      <c r="K152" s="187" t="s">
        <v>134</v>
      </c>
      <c r="L152" s="38"/>
      <c r="M152" s="192" t="s">
        <v>1</v>
      </c>
      <c r="N152" s="193" t="s">
        <v>42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126</v>
      </c>
      <c r="AT152" s="196" t="s">
        <v>122</v>
      </c>
      <c r="AU152" s="196" t="s">
        <v>87</v>
      </c>
      <c r="AY152" s="16" t="s">
        <v>119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85</v>
      </c>
      <c r="BK152" s="197">
        <f>ROUND(I152*H152,2)</f>
        <v>0</v>
      </c>
      <c r="BL152" s="16" t="s">
        <v>126</v>
      </c>
      <c r="BM152" s="196" t="s">
        <v>449</v>
      </c>
    </row>
    <row r="153" spans="1:65" s="2" customFormat="1" ht="19.5">
      <c r="A153" s="33"/>
      <c r="B153" s="34"/>
      <c r="C153" s="35"/>
      <c r="D153" s="198" t="s">
        <v>128</v>
      </c>
      <c r="E153" s="35"/>
      <c r="F153" s="199" t="s">
        <v>194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128</v>
      </c>
      <c r="AU153" s="16" t="s">
        <v>87</v>
      </c>
    </row>
    <row r="154" spans="1:65" s="2" customFormat="1" ht="24.2" customHeight="1">
      <c r="A154" s="33"/>
      <c r="B154" s="34"/>
      <c r="C154" s="185" t="s">
        <v>200</v>
      </c>
      <c r="D154" s="185" t="s">
        <v>122</v>
      </c>
      <c r="E154" s="186" t="s">
        <v>196</v>
      </c>
      <c r="F154" s="187" t="s">
        <v>197</v>
      </c>
      <c r="G154" s="188" t="s">
        <v>182</v>
      </c>
      <c r="H154" s="189">
        <v>1.5</v>
      </c>
      <c r="I154" s="190"/>
      <c r="J154" s="191">
        <f>ROUND(I154*H154,2)</f>
        <v>0</v>
      </c>
      <c r="K154" s="187" t="s">
        <v>134</v>
      </c>
      <c r="L154" s="38"/>
      <c r="M154" s="192" t="s">
        <v>1</v>
      </c>
      <c r="N154" s="193" t="s">
        <v>42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126</v>
      </c>
      <c r="AT154" s="196" t="s">
        <v>122</v>
      </c>
      <c r="AU154" s="196" t="s">
        <v>87</v>
      </c>
      <c r="AY154" s="16" t="s">
        <v>119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85</v>
      </c>
      <c r="BK154" s="197">
        <f>ROUND(I154*H154,2)</f>
        <v>0</v>
      </c>
      <c r="BL154" s="16" t="s">
        <v>126</v>
      </c>
      <c r="BM154" s="196" t="s">
        <v>450</v>
      </c>
    </row>
    <row r="155" spans="1:65" s="2" customFormat="1" ht="39">
      <c r="A155" s="33"/>
      <c r="B155" s="34"/>
      <c r="C155" s="35"/>
      <c r="D155" s="198" t="s">
        <v>128</v>
      </c>
      <c r="E155" s="35"/>
      <c r="F155" s="199" t="s">
        <v>199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128</v>
      </c>
      <c r="AU155" s="16" t="s">
        <v>87</v>
      </c>
    </row>
    <row r="156" spans="1:65" s="2" customFormat="1" ht="24.2" customHeight="1">
      <c r="A156" s="33"/>
      <c r="B156" s="34"/>
      <c r="C156" s="185" t="s">
        <v>8</v>
      </c>
      <c r="D156" s="185" t="s">
        <v>122</v>
      </c>
      <c r="E156" s="186" t="s">
        <v>201</v>
      </c>
      <c r="F156" s="187" t="s">
        <v>202</v>
      </c>
      <c r="G156" s="188" t="s">
        <v>182</v>
      </c>
      <c r="H156" s="189">
        <v>2.3E-2</v>
      </c>
      <c r="I156" s="190"/>
      <c r="J156" s="191">
        <f>ROUND(I156*H156,2)</f>
        <v>0</v>
      </c>
      <c r="K156" s="187" t="s">
        <v>134</v>
      </c>
      <c r="L156" s="38"/>
      <c r="M156" s="192" t="s">
        <v>1</v>
      </c>
      <c r="N156" s="193" t="s">
        <v>42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126</v>
      </c>
      <c r="AT156" s="196" t="s">
        <v>122</v>
      </c>
      <c r="AU156" s="196" t="s">
        <v>87</v>
      </c>
      <c r="AY156" s="16" t="s">
        <v>119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85</v>
      </c>
      <c r="BK156" s="197">
        <f>ROUND(I156*H156,2)</f>
        <v>0</v>
      </c>
      <c r="BL156" s="16" t="s">
        <v>126</v>
      </c>
      <c r="BM156" s="196" t="s">
        <v>451</v>
      </c>
    </row>
    <row r="157" spans="1:65" s="2" customFormat="1" ht="39">
      <c r="A157" s="33"/>
      <c r="B157" s="34"/>
      <c r="C157" s="35"/>
      <c r="D157" s="198" t="s">
        <v>128</v>
      </c>
      <c r="E157" s="35"/>
      <c r="F157" s="199" t="s">
        <v>204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128</v>
      </c>
      <c r="AU157" s="16" t="s">
        <v>87</v>
      </c>
    </row>
    <row r="158" spans="1:65" s="2" customFormat="1" ht="24.2" customHeight="1">
      <c r="A158" s="33"/>
      <c r="B158" s="34"/>
      <c r="C158" s="185" t="s">
        <v>210</v>
      </c>
      <c r="D158" s="185" t="s">
        <v>122</v>
      </c>
      <c r="E158" s="186" t="s">
        <v>205</v>
      </c>
      <c r="F158" s="187" t="s">
        <v>206</v>
      </c>
      <c r="G158" s="188" t="s">
        <v>133</v>
      </c>
      <c r="H158" s="189">
        <v>131.25</v>
      </c>
      <c r="I158" s="190"/>
      <c r="J158" s="191">
        <f>ROUND(I158*H158,2)</f>
        <v>0</v>
      </c>
      <c r="K158" s="187" t="s">
        <v>134</v>
      </c>
      <c r="L158" s="38"/>
      <c r="M158" s="192" t="s">
        <v>1</v>
      </c>
      <c r="N158" s="193" t="s">
        <v>42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126</v>
      </c>
      <c r="AT158" s="196" t="s">
        <v>122</v>
      </c>
      <c r="AU158" s="196" t="s">
        <v>87</v>
      </c>
      <c r="AY158" s="16" t="s">
        <v>119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85</v>
      </c>
      <c r="BK158" s="197">
        <f>ROUND(I158*H158,2)</f>
        <v>0</v>
      </c>
      <c r="BL158" s="16" t="s">
        <v>126</v>
      </c>
      <c r="BM158" s="196" t="s">
        <v>452</v>
      </c>
    </row>
    <row r="159" spans="1:65" s="2" customFormat="1" ht="39">
      <c r="A159" s="33"/>
      <c r="B159" s="34"/>
      <c r="C159" s="35"/>
      <c r="D159" s="198" t="s">
        <v>128</v>
      </c>
      <c r="E159" s="35"/>
      <c r="F159" s="199" t="s">
        <v>208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128</v>
      </c>
      <c r="AU159" s="16" t="s">
        <v>87</v>
      </c>
    </row>
    <row r="160" spans="1:65" s="13" customFormat="1">
      <c r="B160" s="203"/>
      <c r="C160" s="204"/>
      <c r="D160" s="198" t="s">
        <v>129</v>
      </c>
      <c r="E160" s="205" t="s">
        <v>1</v>
      </c>
      <c r="F160" s="206" t="s">
        <v>453</v>
      </c>
      <c r="G160" s="204"/>
      <c r="H160" s="207">
        <v>131.25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129</v>
      </c>
      <c r="AU160" s="213" t="s">
        <v>87</v>
      </c>
      <c r="AV160" s="13" t="s">
        <v>87</v>
      </c>
      <c r="AW160" s="13" t="s">
        <v>34</v>
      </c>
      <c r="AX160" s="13" t="s">
        <v>85</v>
      </c>
      <c r="AY160" s="213" t="s">
        <v>119</v>
      </c>
    </row>
    <row r="161" spans="1:65" s="2" customFormat="1" ht="24.2" customHeight="1">
      <c r="A161" s="33"/>
      <c r="B161" s="34"/>
      <c r="C161" s="185" t="s">
        <v>215</v>
      </c>
      <c r="D161" s="185" t="s">
        <v>122</v>
      </c>
      <c r="E161" s="186" t="s">
        <v>211</v>
      </c>
      <c r="F161" s="187" t="s">
        <v>212</v>
      </c>
      <c r="G161" s="188" t="s">
        <v>182</v>
      </c>
      <c r="H161" s="189">
        <v>1.5</v>
      </c>
      <c r="I161" s="190"/>
      <c r="J161" s="191">
        <f>ROUND(I161*H161,2)</f>
        <v>0</v>
      </c>
      <c r="K161" s="187" t="s">
        <v>134</v>
      </c>
      <c r="L161" s="38"/>
      <c r="M161" s="192" t="s">
        <v>1</v>
      </c>
      <c r="N161" s="193" t="s">
        <v>42</v>
      </c>
      <c r="O161" s="7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126</v>
      </c>
      <c r="AT161" s="196" t="s">
        <v>122</v>
      </c>
      <c r="AU161" s="196" t="s">
        <v>87</v>
      </c>
      <c r="AY161" s="16" t="s">
        <v>119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85</v>
      </c>
      <c r="BK161" s="197">
        <f>ROUND(I161*H161,2)</f>
        <v>0</v>
      </c>
      <c r="BL161" s="16" t="s">
        <v>126</v>
      </c>
      <c r="BM161" s="196" t="s">
        <v>454</v>
      </c>
    </row>
    <row r="162" spans="1:65" s="2" customFormat="1" ht="39">
      <c r="A162" s="33"/>
      <c r="B162" s="34"/>
      <c r="C162" s="35"/>
      <c r="D162" s="198" t="s">
        <v>128</v>
      </c>
      <c r="E162" s="35"/>
      <c r="F162" s="199" t="s">
        <v>214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128</v>
      </c>
      <c r="AU162" s="16" t="s">
        <v>87</v>
      </c>
    </row>
    <row r="163" spans="1:65" s="2" customFormat="1" ht="24.2" customHeight="1">
      <c r="A163" s="33"/>
      <c r="B163" s="34"/>
      <c r="C163" s="185" t="s">
        <v>220</v>
      </c>
      <c r="D163" s="185" t="s">
        <v>122</v>
      </c>
      <c r="E163" s="186" t="s">
        <v>216</v>
      </c>
      <c r="F163" s="187" t="s">
        <v>217</v>
      </c>
      <c r="G163" s="188" t="s">
        <v>182</v>
      </c>
      <c r="H163" s="189">
        <v>7.0000000000000001E-3</v>
      </c>
      <c r="I163" s="190"/>
      <c r="J163" s="191">
        <f>ROUND(I163*H163,2)</f>
        <v>0</v>
      </c>
      <c r="K163" s="187" t="s">
        <v>134</v>
      </c>
      <c r="L163" s="38"/>
      <c r="M163" s="192" t="s">
        <v>1</v>
      </c>
      <c r="N163" s="193" t="s">
        <v>42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126</v>
      </c>
      <c r="AT163" s="196" t="s">
        <v>122</v>
      </c>
      <c r="AU163" s="196" t="s">
        <v>87</v>
      </c>
      <c r="AY163" s="16" t="s">
        <v>119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85</v>
      </c>
      <c r="BK163" s="197">
        <f>ROUND(I163*H163,2)</f>
        <v>0</v>
      </c>
      <c r="BL163" s="16" t="s">
        <v>126</v>
      </c>
      <c r="BM163" s="196" t="s">
        <v>455</v>
      </c>
    </row>
    <row r="164" spans="1:65" s="2" customFormat="1" ht="39">
      <c r="A164" s="33"/>
      <c r="B164" s="34"/>
      <c r="C164" s="35"/>
      <c r="D164" s="198" t="s">
        <v>128</v>
      </c>
      <c r="E164" s="35"/>
      <c r="F164" s="199" t="s">
        <v>219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128</v>
      </c>
      <c r="AU164" s="16" t="s">
        <v>87</v>
      </c>
    </row>
    <row r="165" spans="1:65" s="2" customFormat="1" ht="24.2" customHeight="1">
      <c r="A165" s="33"/>
      <c r="B165" s="34"/>
      <c r="C165" s="185" t="s">
        <v>225</v>
      </c>
      <c r="D165" s="185" t="s">
        <v>122</v>
      </c>
      <c r="E165" s="186" t="s">
        <v>221</v>
      </c>
      <c r="F165" s="187" t="s">
        <v>222</v>
      </c>
      <c r="G165" s="188" t="s">
        <v>133</v>
      </c>
      <c r="H165" s="189">
        <v>43.75</v>
      </c>
      <c r="I165" s="190"/>
      <c r="J165" s="191">
        <f>ROUND(I165*H165,2)</f>
        <v>0</v>
      </c>
      <c r="K165" s="187" t="s">
        <v>134</v>
      </c>
      <c r="L165" s="38"/>
      <c r="M165" s="192" t="s">
        <v>1</v>
      </c>
      <c r="N165" s="193" t="s">
        <v>42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126</v>
      </c>
      <c r="AT165" s="196" t="s">
        <v>122</v>
      </c>
      <c r="AU165" s="196" t="s">
        <v>87</v>
      </c>
      <c r="AY165" s="16" t="s">
        <v>119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85</v>
      </c>
      <c r="BK165" s="197">
        <f>ROUND(I165*H165,2)</f>
        <v>0</v>
      </c>
      <c r="BL165" s="16" t="s">
        <v>126</v>
      </c>
      <c r="BM165" s="196" t="s">
        <v>456</v>
      </c>
    </row>
    <row r="166" spans="1:65" s="2" customFormat="1" ht="39">
      <c r="A166" s="33"/>
      <c r="B166" s="34"/>
      <c r="C166" s="35"/>
      <c r="D166" s="198" t="s">
        <v>128</v>
      </c>
      <c r="E166" s="35"/>
      <c r="F166" s="199" t="s">
        <v>224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128</v>
      </c>
      <c r="AU166" s="16" t="s">
        <v>87</v>
      </c>
    </row>
    <row r="167" spans="1:65" s="2" customFormat="1" ht="24.2" customHeight="1">
      <c r="A167" s="33"/>
      <c r="B167" s="34"/>
      <c r="C167" s="185" t="s">
        <v>230</v>
      </c>
      <c r="D167" s="185" t="s">
        <v>122</v>
      </c>
      <c r="E167" s="186" t="s">
        <v>226</v>
      </c>
      <c r="F167" s="187" t="s">
        <v>227</v>
      </c>
      <c r="G167" s="188" t="s">
        <v>163</v>
      </c>
      <c r="H167" s="189">
        <v>65</v>
      </c>
      <c r="I167" s="190"/>
      <c r="J167" s="191">
        <f>ROUND(I167*H167,2)</f>
        <v>0</v>
      </c>
      <c r="K167" s="187" t="s">
        <v>134</v>
      </c>
      <c r="L167" s="38"/>
      <c r="M167" s="192" t="s">
        <v>1</v>
      </c>
      <c r="N167" s="193" t="s">
        <v>42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126</v>
      </c>
      <c r="AT167" s="196" t="s">
        <v>122</v>
      </c>
      <c r="AU167" s="196" t="s">
        <v>87</v>
      </c>
      <c r="AY167" s="16" t="s">
        <v>119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85</v>
      </c>
      <c r="BK167" s="197">
        <f>ROUND(I167*H167,2)</f>
        <v>0</v>
      </c>
      <c r="BL167" s="16" t="s">
        <v>126</v>
      </c>
      <c r="BM167" s="196" t="s">
        <v>457</v>
      </c>
    </row>
    <row r="168" spans="1:65" s="2" customFormat="1" ht="19.5">
      <c r="A168" s="33"/>
      <c r="B168" s="34"/>
      <c r="C168" s="35"/>
      <c r="D168" s="198" t="s">
        <v>128</v>
      </c>
      <c r="E168" s="35"/>
      <c r="F168" s="199" t="s">
        <v>229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128</v>
      </c>
      <c r="AU168" s="16" t="s">
        <v>87</v>
      </c>
    </row>
    <row r="169" spans="1:65" s="2" customFormat="1" ht="24.2" customHeight="1">
      <c r="A169" s="33"/>
      <c r="B169" s="34"/>
      <c r="C169" s="185" t="s">
        <v>7</v>
      </c>
      <c r="D169" s="185" t="s">
        <v>122</v>
      </c>
      <c r="E169" s="186" t="s">
        <v>231</v>
      </c>
      <c r="F169" s="187" t="s">
        <v>232</v>
      </c>
      <c r="G169" s="188" t="s">
        <v>163</v>
      </c>
      <c r="H169" s="189">
        <v>5</v>
      </c>
      <c r="I169" s="190"/>
      <c r="J169" s="191">
        <f>ROUND(I169*H169,2)</f>
        <v>0</v>
      </c>
      <c r="K169" s="187" t="s">
        <v>134</v>
      </c>
      <c r="L169" s="38"/>
      <c r="M169" s="192" t="s">
        <v>1</v>
      </c>
      <c r="N169" s="193" t="s">
        <v>42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126</v>
      </c>
      <c r="AT169" s="196" t="s">
        <v>122</v>
      </c>
      <c r="AU169" s="196" t="s">
        <v>87</v>
      </c>
      <c r="AY169" s="16" t="s">
        <v>119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85</v>
      </c>
      <c r="BK169" s="197">
        <f>ROUND(I169*H169,2)</f>
        <v>0</v>
      </c>
      <c r="BL169" s="16" t="s">
        <v>126</v>
      </c>
      <c r="BM169" s="196" t="s">
        <v>458</v>
      </c>
    </row>
    <row r="170" spans="1:65" s="2" customFormat="1" ht="29.25">
      <c r="A170" s="33"/>
      <c r="B170" s="34"/>
      <c r="C170" s="35"/>
      <c r="D170" s="198" t="s">
        <v>128</v>
      </c>
      <c r="E170" s="35"/>
      <c r="F170" s="199" t="s">
        <v>234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128</v>
      </c>
      <c r="AU170" s="16" t="s">
        <v>87</v>
      </c>
    </row>
    <row r="171" spans="1:65" s="2" customFormat="1" ht="24.2" customHeight="1">
      <c r="A171" s="33"/>
      <c r="B171" s="34"/>
      <c r="C171" s="185" t="s">
        <v>241</v>
      </c>
      <c r="D171" s="185" t="s">
        <v>122</v>
      </c>
      <c r="E171" s="186" t="s">
        <v>235</v>
      </c>
      <c r="F171" s="187" t="s">
        <v>236</v>
      </c>
      <c r="G171" s="188" t="s">
        <v>237</v>
      </c>
      <c r="H171" s="189">
        <v>20</v>
      </c>
      <c r="I171" s="190"/>
      <c r="J171" s="191">
        <f>ROUND(I171*H171,2)</f>
        <v>0</v>
      </c>
      <c r="K171" s="187" t="s">
        <v>134</v>
      </c>
      <c r="L171" s="38"/>
      <c r="M171" s="192" t="s">
        <v>1</v>
      </c>
      <c r="N171" s="193" t="s">
        <v>42</v>
      </c>
      <c r="O171" s="70"/>
      <c r="P171" s="194">
        <f>O171*H171</f>
        <v>0</v>
      </c>
      <c r="Q171" s="194">
        <v>0</v>
      </c>
      <c r="R171" s="194">
        <f>Q171*H171</f>
        <v>0</v>
      </c>
      <c r="S171" s="194">
        <v>0</v>
      </c>
      <c r="T171" s="19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126</v>
      </c>
      <c r="AT171" s="196" t="s">
        <v>122</v>
      </c>
      <c r="AU171" s="196" t="s">
        <v>87</v>
      </c>
      <c r="AY171" s="16" t="s">
        <v>119</v>
      </c>
      <c r="BE171" s="197">
        <f>IF(N171="základní",J171,0)</f>
        <v>0</v>
      </c>
      <c r="BF171" s="197">
        <f>IF(N171="snížená",J171,0)</f>
        <v>0</v>
      </c>
      <c r="BG171" s="197">
        <f>IF(N171="zákl. přenesená",J171,0)</f>
        <v>0</v>
      </c>
      <c r="BH171" s="197">
        <f>IF(N171="sníž. přenesená",J171,0)</f>
        <v>0</v>
      </c>
      <c r="BI171" s="197">
        <f>IF(N171="nulová",J171,0)</f>
        <v>0</v>
      </c>
      <c r="BJ171" s="16" t="s">
        <v>85</v>
      </c>
      <c r="BK171" s="197">
        <f>ROUND(I171*H171,2)</f>
        <v>0</v>
      </c>
      <c r="BL171" s="16" t="s">
        <v>126</v>
      </c>
      <c r="BM171" s="196" t="s">
        <v>459</v>
      </c>
    </row>
    <row r="172" spans="1:65" s="2" customFormat="1" ht="39">
      <c r="A172" s="33"/>
      <c r="B172" s="34"/>
      <c r="C172" s="35"/>
      <c r="D172" s="198" t="s">
        <v>128</v>
      </c>
      <c r="E172" s="35"/>
      <c r="F172" s="199" t="s">
        <v>239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128</v>
      </c>
      <c r="AU172" s="16" t="s">
        <v>87</v>
      </c>
    </row>
    <row r="173" spans="1:65" s="2" customFormat="1" ht="24.2" customHeight="1">
      <c r="A173" s="33"/>
      <c r="B173" s="34"/>
      <c r="C173" s="185" t="s">
        <v>247</v>
      </c>
      <c r="D173" s="185" t="s">
        <v>122</v>
      </c>
      <c r="E173" s="186" t="s">
        <v>460</v>
      </c>
      <c r="F173" s="187" t="s">
        <v>461</v>
      </c>
      <c r="G173" s="188" t="s">
        <v>133</v>
      </c>
      <c r="H173" s="189">
        <v>1384</v>
      </c>
      <c r="I173" s="190"/>
      <c r="J173" s="191">
        <f>ROUND(I173*H173,2)</f>
        <v>0</v>
      </c>
      <c r="K173" s="187" t="s">
        <v>134</v>
      </c>
      <c r="L173" s="38"/>
      <c r="M173" s="192" t="s">
        <v>1</v>
      </c>
      <c r="N173" s="193" t="s">
        <v>42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126</v>
      </c>
      <c r="AT173" s="196" t="s">
        <v>122</v>
      </c>
      <c r="AU173" s="196" t="s">
        <v>87</v>
      </c>
      <c r="AY173" s="16" t="s">
        <v>119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85</v>
      </c>
      <c r="BK173" s="197">
        <f>ROUND(I173*H173,2)</f>
        <v>0</v>
      </c>
      <c r="BL173" s="16" t="s">
        <v>126</v>
      </c>
      <c r="BM173" s="196" t="s">
        <v>462</v>
      </c>
    </row>
    <row r="174" spans="1:65" s="2" customFormat="1" ht="29.25">
      <c r="A174" s="33"/>
      <c r="B174" s="34"/>
      <c r="C174" s="35"/>
      <c r="D174" s="198" t="s">
        <v>128</v>
      </c>
      <c r="E174" s="35"/>
      <c r="F174" s="199" t="s">
        <v>463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128</v>
      </c>
      <c r="AU174" s="16" t="s">
        <v>87</v>
      </c>
    </row>
    <row r="175" spans="1:65" s="13" customFormat="1">
      <c r="B175" s="203"/>
      <c r="C175" s="204"/>
      <c r="D175" s="198" t="s">
        <v>129</v>
      </c>
      <c r="E175" s="205" t="s">
        <v>1</v>
      </c>
      <c r="F175" s="206" t="s">
        <v>464</v>
      </c>
      <c r="G175" s="204"/>
      <c r="H175" s="207">
        <v>1384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129</v>
      </c>
      <c r="AU175" s="213" t="s">
        <v>87</v>
      </c>
      <c r="AV175" s="13" t="s">
        <v>87</v>
      </c>
      <c r="AW175" s="13" t="s">
        <v>34</v>
      </c>
      <c r="AX175" s="13" t="s">
        <v>85</v>
      </c>
      <c r="AY175" s="213" t="s">
        <v>119</v>
      </c>
    </row>
    <row r="176" spans="1:65" s="2" customFormat="1" ht="24.2" customHeight="1">
      <c r="A176" s="33"/>
      <c r="B176" s="34"/>
      <c r="C176" s="185" t="s">
        <v>252</v>
      </c>
      <c r="D176" s="185" t="s">
        <v>122</v>
      </c>
      <c r="E176" s="186" t="s">
        <v>465</v>
      </c>
      <c r="F176" s="187" t="s">
        <v>466</v>
      </c>
      <c r="G176" s="188" t="s">
        <v>133</v>
      </c>
      <c r="H176" s="189">
        <v>1384</v>
      </c>
      <c r="I176" s="190"/>
      <c r="J176" s="191">
        <f>ROUND(I176*H176,2)</f>
        <v>0</v>
      </c>
      <c r="K176" s="187" t="s">
        <v>134</v>
      </c>
      <c r="L176" s="38"/>
      <c r="M176" s="192" t="s">
        <v>1</v>
      </c>
      <c r="N176" s="193" t="s">
        <v>42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126</v>
      </c>
      <c r="AT176" s="196" t="s">
        <v>122</v>
      </c>
      <c r="AU176" s="196" t="s">
        <v>87</v>
      </c>
      <c r="AY176" s="16" t="s">
        <v>119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85</v>
      </c>
      <c r="BK176" s="197">
        <f>ROUND(I176*H176,2)</f>
        <v>0</v>
      </c>
      <c r="BL176" s="16" t="s">
        <v>126</v>
      </c>
      <c r="BM176" s="196" t="s">
        <v>467</v>
      </c>
    </row>
    <row r="177" spans="1:65" s="2" customFormat="1" ht="29.25">
      <c r="A177" s="33"/>
      <c r="B177" s="34"/>
      <c r="C177" s="35"/>
      <c r="D177" s="198" t="s">
        <v>128</v>
      </c>
      <c r="E177" s="35"/>
      <c r="F177" s="199" t="s">
        <v>468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128</v>
      </c>
      <c r="AU177" s="16" t="s">
        <v>87</v>
      </c>
    </row>
    <row r="178" spans="1:65" s="13" customFormat="1">
      <c r="B178" s="203"/>
      <c r="C178" s="204"/>
      <c r="D178" s="198" t="s">
        <v>129</v>
      </c>
      <c r="E178" s="205" t="s">
        <v>1</v>
      </c>
      <c r="F178" s="206" t="s">
        <v>464</v>
      </c>
      <c r="G178" s="204"/>
      <c r="H178" s="207">
        <v>1384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129</v>
      </c>
      <c r="AU178" s="213" t="s">
        <v>87</v>
      </c>
      <c r="AV178" s="13" t="s">
        <v>87</v>
      </c>
      <c r="AW178" s="13" t="s">
        <v>34</v>
      </c>
      <c r="AX178" s="13" t="s">
        <v>85</v>
      </c>
      <c r="AY178" s="213" t="s">
        <v>119</v>
      </c>
    </row>
    <row r="179" spans="1:65" s="2" customFormat="1" ht="24.2" customHeight="1">
      <c r="A179" s="33"/>
      <c r="B179" s="34"/>
      <c r="C179" s="185" t="s">
        <v>257</v>
      </c>
      <c r="D179" s="185" t="s">
        <v>122</v>
      </c>
      <c r="E179" s="186" t="s">
        <v>253</v>
      </c>
      <c r="F179" s="187" t="s">
        <v>254</v>
      </c>
      <c r="G179" s="188" t="s">
        <v>237</v>
      </c>
      <c r="H179" s="189">
        <v>4</v>
      </c>
      <c r="I179" s="190"/>
      <c r="J179" s="191">
        <f>ROUND(I179*H179,2)</f>
        <v>0</v>
      </c>
      <c r="K179" s="187" t="s">
        <v>134</v>
      </c>
      <c r="L179" s="38"/>
      <c r="M179" s="192" t="s">
        <v>1</v>
      </c>
      <c r="N179" s="193" t="s">
        <v>42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126</v>
      </c>
      <c r="AT179" s="196" t="s">
        <v>122</v>
      </c>
      <c r="AU179" s="196" t="s">
        <v>87</v>
      </c>
      <c r="AY179" s="16" t="s">
        <v>119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85</v>
      </c>
      <c r="BK179" s="197">
        <f>ROUND(I179*H179,2)</f>
        <v>0</v>
      </c>
      <c r="BL179" s="16" t="s">
        <v>126</v>
      </c>
      <c r="BM179" s="196" t="s">
        <v>469</v>
      </c>
    </row>
    <row r="180" spans="1:65" s="2" customFormat="1" ht="29.25">
      <c r="A180" s="33"/>
      <c r="B180" s="34"/>
      <c r="C180" s="35"/>
      <c r="D180" s="198" t="s">
        <v>128</v>
      </c>
      <c r="E180" s="35"/>
      <c r="F180" s="199" t="s">
        <v>256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128</v>
      </c>
      <c r="AU180" s="16" t="s">
        <v>87</v>
      </c>
    </row>
    <row r="181" spans="1:65" s="2" customFormat="1" ht="24.2" customHeight="1">
      <c r="A181" s="33"/>
      <c r="B181" s="34"/>
      <c r="C181" s="185" t="s">
        <v>263</v>
      </c>
      <c r="D181" s="185" t="s">
        <v>122</v>
      </c>
      <c r="E181" s="186" t="s">
        <v>264</v>
      </c>
      <c r="F181" s="187" t="s">
        <v>265</v>
      </c>
      <c r="G181" s="188" t="s">
        <v>133</v>
      </c>
      <c r="H181" s="189">
        <v>3.6</v>
      </c>
      <c r="I181" s="190"/>
      <c r="J181" s="191">
        <f>ROUND(I181*H181,2)</f>
        <v>0</v>
      </c>
      <c r="K181" s="187" t="s">
        <v>134</v>
      </c>
      <c r="L181" s="38"/>
      <c r="M181" s="192" t="s">
        <v>1</v>
      </c>
      <c r="N181" s="193" t="s">
        <v>42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126</v>
      </c>
      <c r="AT181" s="196" t="s">
        <v>122</v>
      </c>
      <c r="AU181" s="196" t="s">
        <v>87</v>
      </c>
      <c r="AY181" s="16" t="s">
        <v>119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85</v>
      </c>
      <c r="BK181" s="197">
        <f>ROUND(I181*H181,2)</f>
        <v>0</v>
      </c>
      <c r="BL181" s="16" t="s">
        <v>126</v>
      </c>
      <c r="BM181" s="196" t="s">
        <v>470</v>
      </c>
    </row>
    <row r="182" spans="1:65" s="2" customFormat="1" ht="19.5">
      <c r="A182" s="33"/>
      <c r="B182" s="34"/>
      <c r="C182" s="35"/>
      <c r="D182" s="198" t="s">
        <v>128</v>
      </c>
      <c r="E182" s="35"/>
      <c r="F182" s="199" t="s">
        <v>267</v>
      </c>
      <c r="G182" s="35"/>
      <c r="H182" s="35"/>
      <c r="I182" s="200"/>
      <c r="J182" s="35"/>
      <c r="K182" s="35"/>
      <c r="L182" s="38"/>
      <c r="M182" s="201"/>
      <c r="N182" s="202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128</v>
      </c>
      <c r="AU182" s="16" t="s">
        <v>87</v>
      </c>
    </row>
    <row r="183" spans="1:65" s="2" customFormat="1" ht="24.2" customHeight="1">
      <c r="A183" s="33"/>
      <c r="B183" s="34"/>
      <c r="C183" s="185" t="s">
        <v>268</v>
      </c>
      <c r="D183" s="185" t="s">
        <v>122</v>
      </c>
      <c r="E183" s="186" t="s">
        <v>471</v>
      </c>
      <c r="F183" s="187" t="s">
        <v>472</v>
      </c>
      <c r="G183" s="188" t="s">
        <v>140</v>
      </c>
      <c r="H183" s="189">
        <v>1</v>
      </c>
      <c r="I183" s="190"/>
      <c r="J183" s="191">
        <f>ROUND(I183*H183,2)</f>
        <v>0</v>
      </c>
      <c r="K183" s="187" t="s">
        <v>134</v>
      </c>
      <c r="L183" s="38"/>
      <c r="M183" s="192" t="s">
        <v>1</v>
      </c>
      <c r="N183" s="193" t="s">
        <v>42</v>
      </c>
      <c r="O183" s="70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126</v>
      </c>
      <c r="AT183" s="196" t="s">
        <v>122</v>
      </c>
      <c r="AU183" s="196" t="s">
        <v>87</v>
      </c>
      <c r="AY183" s="16" t="s">
        <v>119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85</v>
      </c>
      <c r="BK183" s="197">
        <f>ROUND(I183*H183,2)</f>
        <v>0</v>
      </c>
      <c r="BL183" s="16" t="s">
        <v>126</v>
      </c>
      <c r="BM183" s="196" t="s">
        <v>473</v>
      </c>
    </row>
    <row r="184" spans="1:65" s="2" customFormat="1" ht="19.5">
      <c r="A184" s="33"/>
      <c r="B184" s="34"/>
      <c r="C184" s="35"/>
      <c r="D184" s="198" t="s">
        <v>128</v>
      </c>
      <c r="E184" s="35"/>
      <c r="F184" s="199" t="s">
        <v>474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128</v>
      </c>
      <c r="AU184" s="16" t="s">
        <v>87</v>
      </c>
    </row>
    <row r="185" spans="1:65" s="2" customFormat="1" ht="24.2" customHeight="1">
      <c r="A185" s="33"/>
      <c r="B185" s="34"/>
      <c r="C185" s="185" t="s">
        <v>274</v>
      </c>
      <c r="D185" s="185" t="s">
        <v>122</v>
      </c>
      <c r="E185" s="186" t="s">
        <v>269</v>
      </c>
      <c r="F185" s="187" t="s">
        <v>270</v>
      </c>
      <c r="G185" s="188" t="s">
        <v>163</v>
      </c>
      <c r="H185" s="189">
        <v>33.299999999999997</v>
      </c>
      <c r="I185" s="190"/>
      <c r="J185" s="191">
        <f>ROUND(I185*H185,2)</f>
        <v>0</v>
      </c>
      <c r="K185" s="187" t="s">
        <v>134</v>
      </c>
      <c r="L185" s="38"/>
      <c r="M185" s="192" t="s">
        <v>1</v>
      </c>
      <c r="N185" s="193" t="s">
        <v>42</v>
      </c>
      <c r="O185" s="70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126</v>
      </c>
      <c r="AT185" s="196" t="s">
        <v>122</v>
      </c>
      <c r="AU185" s="196" t="s">
        <v>87</v>
      </c>
      <c r="AY185" s="16" t="s">
        <v>119</v>
      </c>
      <c r="BE185" s="197">
        <f>IF(N185="základní",J185,0)</f>
        <v>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6" t="s">
        <v>85</v>
      </c>
      <c r="BK185" s="197">
        <f>ROUND(I185*H185,2)</f>
        <v>0</v>
      </c>
      <c r="BL185" s="16" t="s">
        <v>126</v>
      </c>
      <c r="BM185" s="196" t="s">
        <v>475</v>
      </c>
    </row>
    <row r="186" spans="1:65" s="2" customFormat="1" ht="29.25">
      <c r="A186" s="33"/>
      <c r="B186" s="34"/>
      <c r="C186" s="35"/>
      <c r="D186" s="198" t="s">
        <v>128</v>
      </c>
      <c r="E186" s="35"/>
      <c r="F186" s="199" t="s">
        <v>272</v>
      </c>
      <c r="G186" s="35"/>
      <c r="H186" s="35"/>
      <c r="I186" s="200"/>
      <c r="J186" s="35"/>
      <c r="K186" s="35"/>
      <c r="L186" s="38"/>
      <c r="M186" s="201"/>
      <c r="N186" s="202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128</v>
      </c>
      <c r="AU186" s="16" t="s">
        <v>87</v>
      </c>
    </row>
    <row r="187" spans="1:65" s="13" customFormat="1">
      <c r="B187" s="203"/>
      <c r="C187" s="204"/>
      <c r="D187" s="198" t="s">
        <v>129</v>
      </c>
      <c r="E187" s="205" t="s">
        <v>1</v>
      </c>
      <c r="F187" s="206" t="s">
        <v>476</v>
      </c>
      <c r="G187" s="204"/>
      <c r="H187" s="207">
        <v>33.299999999999997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129</v>
      </c>
      <c r="AU187" s="213" t="s">
        <v>87</v>
      </c>
      <c r="AV187" s="13" t="s">
        <v>87</v>
      </c>
      <c r="AW187" s="13" t="s">
        <v>34</v>
      </c>
      <c r="AX187" s="13" t="s">
        <v>85</v>
      </c>
      <c r="AY187" s="213" t="s">
        <v>119</v>
      </c>
    </row>
    <row r="188" spans="1:65" s="2" customFormat="1" ht="24.2" customHeight="1">
      <c r="A188" s="33"/>
      <c r="B188" s="34"/>
      <c r="C188" s="185" t="s">
        <v>280</v>
      </c>
      <c r="D188" s="185" t="s">
        <v>122</v>
      </c>
      <c r="E188" s="186" t="s">
        <v>275</v>
      </c>
      <c r="F188" s="187" t="s">
        <v>276</v>
      </c>
      <c r="G188" s="188" t="s">
        <v>125</v>
      </c>
      <c r="H188" s="189">
        <v>666</v>
      </c>
      <c r="I188" s="190"/>
      <c r="J188" s="191">
        <f>ROUND(I188*H188,2)</f>
        <v>0</v>
      </c>
      <c r="K188" s="187" t="s">
        <v>134</v>
      </c>
      <c r="L188" s="38"/>
      <c r="M188" s="192" t="s">
        <v>1</v>
      </c>
      <c r="N188" s="193" t="s">
        <v>42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126</v>
      </c>
      <c r="AT188" s="196" t="s">
        <v>122</v>
      </c>
      <c r="AU188" s="196" t="s">
        <v>87</v>
      </c>
      <c r="AY188" s="16" t="s">
        <v>119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85</v>
      </c>
      <c r="BK188" s="197">
        <f>ROUND(I188*H188,2)</f>
        <v>0</v>
      </c>
      <c r="BL188" s="16" t="s">
        <v>126</v>
      </c>
      <c r="BM188" s="196" t="s">
        <v>477</v>
      </c>
    </row>
    <row r="189" spans="1:65" s="2" customFormat="1" ht="29.25">
      <c r="A189" s="33"/>
      <c r="B189" s="34"/>
      <c r="C189" s="35"/>
      <c r="D189" s="198" t="s">
        <v>128</v>
      </c>
      <c r="E189" s="35"/>
      <c r="F189" s="199" t="s">
        <v>278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128</v>
      </c>
      <c r="AU189" s="16" t="s">
        <v>87</v>
      </c>
    </row>
    <row r="190" spans="1:65" s="13" customFormat="1">
      <c r="B190" s="203"/>
      <c r="C190" s="204"/>
      <c r="D190" s="198" t="s">
        <v>129</v>
      </c>
      <c r="E190" s="205" t="s">
        <v>1</v>
      </c>
      <c r="F190" s="206" t="s">
        <v>478</v>
      </c>
      <c r="G190" s="204"/>
      <c r="H190" s="207">
        <v>666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129</v>
      </c>
      <c r="AU190" s="213" t="s">
        <v>87</v>
      </c>
      <c r="AV190" s="13" t="s">
        <v>87</v>
      </c>
      <c r="AW190" s="13" t="s">
        <v>34</v>
      </c>
      <c r="AX190" s="13" t="s">
        <v>85</v>
      </c>
      <c r="AY190" s="213" t="s">
        <v>119</v>
      </c>
    </row>
    <row r="191" spans="1:65" s="2" customFormat="1" ht="24.2" customHeight="1">
      <c r="A191" s="33"/>
      <c r="B191" s="34"/>
      <c r="C191" s="185" t="s">
        <v>285</v>
      </c>
      <c r="D191" s="185" t="s">
        <v>122</v>
      </c>
      <c r="E191" s="186" t="s">
        <v>281</v>
      </c>
      <c r="F191" s="187" t="s">
        <v>282</v>
      </c>
      <c r="G191" s="188" t="s">
        <v>182</v>
      </c>
      <c r="H191" s="189">
        <v>0.65900000000000003</v>
      </c>
      <c r="I191" s="190"/>
      <c r="J191" s="191">
        <f>ROUND(I191*H191,2)</f>
        <v>0</v>
      </c>
      <c r="K191" s="187" t="s">
        <v>134</v>
      </c>
      <c r="L191" s="38"/>
      <c r="M191" s="192" t="s">
        <v>1</v>
      </c>
      <c r="N191" s="193" t="s">
        <v>42</v>
      </c>
      <c r="O191" s="70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126</v>
      </c>
      <c r="AT191" s="196" t="s">
        <v>122</v>
      </c>
      <c r="AU191" s="196" t="s">
        <v>87</v>
      </c>
      <c r="AY191" s="16" t="s">
        <v>119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85</v>
      </c>
      <c r="BK191" s="197">
        <f>ROUND(I191*H191,2)</f>
        <v>0</v>
      </c>
      <c r="BL191" s="16" t="s">
        <v>126</v>
      </c>
      <c r="BM191" s="196" t="s">
        <v>479</v>
      </c>
    </row>
    <row r="192" spans="1:65" s="2" customFormat="1" ht="29.25">
      <c r="A192" s="33"/>
      <c r="B192" s="34"/>
      <c r="C192" s="35"/>
      <c r="D192" s="198" t="s">
        <v>128</v>
      </c>
      <c r="E192" s="35"/>
      <c r="F192" s="199" t="s">
        <v>284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128</v>
      </c>
      <c r="AU192" s="16" t="s">
        <v>87</v>
      </c>
    </row>
    <row r="193" spans="1:65" s="2" customFormat="1" ht="24.2" customHeight="1">
      <c r="A193" s="33"/>
      <c r="B193" s="34"/>
      <c r="C193" s="185" t="s">
        <v>290</v>
      </c>
      <c r="D193" s="185" t="s">
        <v>122</v>
      </c>
      <c r="E193" s="186" t="s">
        <v>286</v>
      </c>
      <c r="F193" s="187" t="s">
        <v>287</v>
      </c>
      <c r="G193" s="188" t="s">
        <v>182</v>
      </c>
      <c r="H193" s="189">
        <v>7.0000000000000001E-3</v>
      </c>
      <c r="I193" s="190"/>
      <c r="J193" s="191">
        <f>ROUND(I193*H193,2)</f>
        <v>0</v>
      </c>
      <c r="K193" s="187" t="s">
        <v>134</v>
      </c>
      <c r="L193" s="38"/>
      <c r="M193" s="192" t="s">
        <v>1</v>
      </c>
      <c r="N193" s="193" t="s">
        <v>42</v>
      </c>
      <c r="O193" s="70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126</v>
      </c>
      <c r="AT193" s="196" t="s">
        <v>122</v>
      </c>
      <c r="AU193" s="196" t="s">
        <v>87</v>
      </c>
      <c r="AY193" s="16" t="s">
        <v>119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85</v>
      </c>
      <c r="BK193" s="197">
        <f>ROUND(I193*H193,2)</f>
        <v>0</v>
      </c>
      <c r="BL193" s="16" t="s">
        <v>126</v>
      </c>
      <c r="BM193" s="196" t="s">
        <v>480</v>
      </c>
    </row>
    <row r="194" spans="1:65" s="2" customFormat="1" ht="29.25">
      <c r="A194" s="33"/>
      <c r="B194" s="34"/>
      <c r="C194" s="35"/>
      <c r="D194" s="198" t="s">
        <v>128</v>
      </c>
      <c r="E194" s="35"/>
      <c r="F194" s="199" t="s">
        <v>289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128</v>
      </c>
      <c r="AU194" s="16" t="s">
        <v>87</v>
      </c>
    </row>
    <row r="195" spans="1:65" s="2" customFormat="1" ht="24.2" customHeight="1">
      <c r="A195" s="33"/>
      <c r="B195" s="34"/>
      <c r="C195" s="214" t="s">
        <v>296</v>
      </c>
      <c r="D195" s="214" t="s">
        <v>291</v>
      </c>
      <c r="E195" s="215" t="s">
        <v>292</v>
      </c>
      <c r="F195" s="216" t="s">
        <v>293</v>
      </c>
      <c r="G195" s="217" t="s">
        <v>145</v>
      </c>
      <c r="H195" s="218">
        <v>1249.213</v>
      </c>
      <c r="I195" s="219"/>
      <c r="J195" s="220">
        <f>ROUND(I195*H195,2)</f>
        <v>0</v>
      </c>
      <c r="K195" s="216" t="s">
        <v>134</v>
      </c>
      <c r="L195" s="221"/>
      <c r="M195" s="222" t="s">
        <v>1</v>
      </c>
      <c r="N195" s="223" t="s">
        <v>42</v>
      </c>
      <c r="O195" s="70"/>
      <c r="P195" s="194">
        <f>O195*H195</f>
        <v>0</v>
      </c>
      <c r="Q195" s="194">
        <v>1</v>
      </c>
      <c r="R195" s="194">
        <f>Q195*H195</f>
        <v>1249.213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167</v>
      </c>
      <c r="AT195" s="196" t="s">
        <v>291</v>
      </c>
      <c r="AU195" s="196" t="s">
        <v>87</v>
      </c>
      <c r="AY195" s="16" t="s">
        <v>119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85</v>
      </c>
      <c r="BK195" s="197">
        <f>ROUND(I195*H195,2)</f>
        <v>0</v>
      </c>
      <c r="BL195" s="16" t="s">
        <v>126</v>
      </c>
      <c r="BM195" s="196" t="s">
        <v>481</v>
      </c>
    </row>
    <row r="196" spans="1:65" s="2" customFormat="1">
      <c r="A196" s="33"/>
      <c r="B196" s="34"/>
      <c r="C196" s="35"/>
      <c r="D196" s="198" t="s">
        <v>128</v>
      </c>
      <c r="E196" s="35"/>
      <c r="F196" s="199" t="s">
        <v>293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128</v>
      </c>
      <c r="AU196" s="16" t="s">
        <v>87</v>
      </c>
    </row>
    <row r="197" spans="1:65" s="13" customFormat="1">
      <c r="B197" s="203"/>
      <c r="C197" s="204"/>
      <c r="D197" s="198" t="s">
        <v>129</v>
      </c>
      <c r="E197" s="205" t="s">
        <v>1</v>
      </c>
      <c r="F197" s="206" t="s">
        <v>482</v>
      </c>
      <c r="G197" s="204"/>
      <c r="H197" s="207">
        <v>1249.213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129</v>
      </c>
      <c r="AU197" s="213" t="s">
        <v>87</v>
      </c>
      <c r="AV197" s="13" t="s">
        <v>87</v>
      </c>
      <c r="AW197" s="13" t="s">
        <v>34</v>
      </c>
      <c r="AX197" s="13" t="s">
        <v>85</v>
      </c>
      <c r="AY197" s="213" t="s">
        <v>119</v>
      </c>
    </row>
    <row r="198" spans="1:65" s="2" customFormat="1" ht="24.2" customHeight="1">
      <c r="A198" s="33"/>
      <c r="B198" s="34"/>
      <c r="C198" s="214" t="s">
        <v>301</v>
      </c>
      <c r="D198" s="214" t="s">
        <v>291</v>
      </c>
      <c r="E198" s="215" t="s">
        <v>297</v>
      </c>
      <c r="F198" s="216" t="s">
        <v>298</v>
      </c>
      <c r="G198" s="217" t="s">
        <v>145</v>
      </c>
      <c r="H198" s="218">
        <v>53.28</v>
      </c>
      <c r="I198" s="219"/>
      <c r="J198" s="220">
        <f>ROUND(I198*H198,2)</f>
        <v>0</v>
      </c>
      <c r="K198" s="216" t="s">
        <v>134</v>
      </c>
      <c r="L198" s="221"/>
      <c r="M198" s="222" t="s">
        <v>1</v>
      </c>
      <c r="N198" s="223" t="s">
        <v>42</v>
      </c>
      <c r="O198" s="70"/>
      <c r="P198" s="194">
        <f>O198*H198</f>
        <v>0</v>
      </c>
      <c r="Q198" s="194">
        <v>1</v>
      </c>
      <c r="R198" s="194">
        <f>Q198*H198</f>
        <v>53.28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167</v>
      </c>
      <c r="AT198" s="196" t="s">
        <v>291</v>
      </c>
      <c r="AU198" s="196" t="s">
        <v>87</v>
      </c>
      <c r="AY198" s="16" t="s">
        <v>119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85</v>
      </c>
      <c r="BK198" s="197">
        <f>ROUND(I198*H198,2)</f>
        <v>0</v>
      </c>
      <c r="BL198" s="16" t="s">
        <v>126</v>
      </c>
      <c r="BM198" s="196" t="s">
        <v>483</v>
      </c>
    </row>
    <row r="199" spans="1:65" s="2" customFormat="1">
      <c r="A199" s="33"/>
      <c r="B199" s="34"/>
      <c r="C199" s="35"/>
      <c r="D199" s="198" t="s">
        <v>128</v>
      </c>
      <c r="E199" s="35"/>
      <c r="F199" s="199" t="s">
        <v>298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128</v>
      </c>
      <c r="AU199" s="16" t="s">
        <v>87</v>
      </c>
    </row>
    <row r="200" spans="1:65" s="13" customFormat="1">
      <c r="B200" s="203"/>
      <c r="C200" s="204"/>
      <c r="D200" s="198" t="s">
        <v>129</v>
      </c>
      <c r="E200" s="205" t="s">
        <v>1</v>
      </c>
      <c r="F200" s="206" t="s">
        <v>484</v>
      </c>
      <c r="G200" s="204"/>
      <c r="H200" s="207">
        <v>53.28</v>
      </c>
      <c r="I200" s="208"/>
      <c r="J200" s="204"/>
      <c r="K200" s="204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129</v>
      </c>
      <c r="AU200" s="213" t="s">
        <v>87</v>
      </c>
      <c r="AV200" s="13" t="s">
        <v>87</v>
      </c>
      <c r="AW200" s="13" t="s">
        <v>34</v>
      </c>
      <c r="AX200" s="13" t="s">
        <v>85</v>
      </c>
      <c r="AY200" s="213" t="s">
        <v>119</v>
      </c>
    </row>
    <row r="201" spans="1:65" s="2" customFormat="1" ht="24.2" customHeight="1">
      <c r="A201" s="33"/>
      <c r="B201" s="34"/>
      <c r="C201" s="214" t="s">
        <v>305</v>
      </c>
      <c r="D201" s="214" t="s">
        <v>291</v>
      </c>
      <c r="E201" s="215" t="s">
        <v>302</v>
      </c>
      <c r="F201" s="216" t="s">
        <v>303</v>
      </c>
      <c r="G201" s="217" t="s">
        <v>140</v>
      </c>
      <c r="H201" s="218">
        <v>18</v>
      </c>
      <c r="I201" s="219"/>
      <c r="J201" s="220">
        <f>ROUND(I201*H201,2)</f>
        <v>0</v>
      </c>
      <c r="K201" s="216" t="s">
        <v>134</v>
      </c>
      <c r="L201" s="221"/>
      <c r="M201" s="222" t="s">
        <v>1</v>
      </c>
      <c r="N201" s="223" t="s">
        <v>42</v>
      </c>
      <c r="O201" s="70"/>
      <c r="P201" s="194">
        <f>O201*H201</f>
        <v>0</v>
      </c>
      <c r="Q201" s="194">
        <v>3.70425</v>
      </c>
      <c r="R201" s="194">
        <f>Q201*H201</f>
        <v>66.676500000000004</v>
      </c>
      <c r="S201" s="194">
        <v>0</v>
      </c>
      <c r="T201" s="19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167</v>
      </c>
      <c r="AT201" s="196" t="s">
        <v>291</v>
      </c>
      <c r="AU201" s="196" t="s">
        <v>87</v>
      </c>
      <c r="AY201" s="16" t="s">
        <v>119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6" t="s">
        <v>85</v>
      </c>
      <c r="BK201" s="197">
        <f>ROUND(I201*H201,2)</f>
        <v>0</v>
      </c>
      <c r="BL201" s="16" t="s">
        <v>126</v>
      </c>
      <c r="BM201" s="196" t="s">
        <v>485</v>
      </c>
    </row>
    <row r="202" spans="1:65" s="2" customFormat="1">
      <c r="A202" s="33"/>
      <c r="B202" s="34"/>
      <c r="C202" s="35"/>
      <c r="D202" s="198" t="s">
        <v>128</v>
      </c>
      <c r="E202" s="35"/>
      <c r="F202" s="199" t="s">
        <v>303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128</v>
      </c>
      <c r="AU202" s="16" t="s">
        <v>87</v>
      </c>
    </row>
    <row r="203" spans="1:65" s="2" customFormat="1" ht="24.2" customHeight="1">
      <c r="A203" s="33"/>
      <c r="B203" s="34"/>
      <c r="C203" s="214" t="s">
        <v>309</v>
      </c>
      <c r="D203" s="214" t="s">
        <v>291</v>
      </c>
      <c r="E203" s="215" t="s">
        <v>314</v>
      </c>
      <c r="F203" s="216" t="s">
        <v>315</v>
      </c>
      <c r="G203" s="217" t="s">
        <v>140</v>
      </c>
      <c r="H203" s="218">
        <v>642</v>
      </c>
      <c r="I203" s="219"/>
      <c r="J203" s="220">
        <f>ROUND(I203*H203,2)</f>
        <v>0</v>
      </c>
      <c r="K203" s="216" t="s">
        <v>134</v>
      </c>
      <c r="L203" s="221"/>
      <c r="M203" s="222" t="s">
        <v>1</v>
      </c>
      <c r="N203" s="223" t="s">
        <v>42</v>
      </c>
      <c r="O203" s="70"/>
      <c r="P203" s="194">
        <f>O203*H203</f>
        <v>0</v>
      </c>
      <c r="Q203" s="194">
        <v>0.32700000000000001</v>
      </c>
      <c r="R203" s="194">
        <f>Q203*H203</f>
        <v>209.934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167</v>
      </c>
      <c r="AT203" s="196" t="s">
        <v>291</v>
      </c>
      <c r="AU203" s="196" t="s">
        <v>87</v>
      </c>
      <c r="AY203" s="16" t="s">
        <v>119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85</v>
      </c>
      <c r="BK203" s="197">
        <f>ROUND(I203*H203,2)</f>
        <v>0</v>
      </c>
      <c r="BL203" s="16" t="s">
        <v>126</v>
      </c>
      <c r="BM203" s="196" t="s">
        <v>486</v>
      </c>
    </row>
    <row r="204" spans="1:65" s="2" customFormat="1">
      <c r="A204" s="33"/>
      <c r="B204" s="34"/>
      <c r="C204" s="35"/>
      <c r="D204" s="198" t="s">
        <v>128</v>
      </c>
      <c r="E204" s="35"/>
      <c r="F204" s="199" t="s">
        <v>315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128</v>
      </c>
      <c r="AU204" s="16" t="s">
        <v>87</v>
      </c>
    </row>
    <row r="205" spans="1:65" s="2" customFormat="1" ht="14.45" customHeight="1">
      <c r="A205" s="33"/>
      <c r="B205" s="34"/>
      <c r="C205" s="214" t="s">
        <v>313</v>
      </c>
      <c r="D205" s="214" t="s">
        <v>291</v>
      </c>
      <c r="E205" s="215" t="s">
        <v>487</v>
      </c>
      <c r="F205" s="216" t="s">
        <v>488</v>
      </c>
      <c r="G205" s="217" t="s">
        <v>140</v>
      </c>
      <c r="H205" s="218">
        <v>235</v>
      </c>
      <c r="I205" s="219"/>
      <c r="J205" s="220">
        <f>ROUND(I205*H205,2)</f>
        <v>0</v>
      </c>
      <c r="K205" s="216" t="s">
        <v>1</v>
      </c>
      <c r="L205" s="221"/>
      <c r="M205" s="222" t="s">
        <v>1</v>
      </c>
      <c r="N205" s="223" t="s">
        <v>42</v>
      </c>
      <c r="O205" s="70"/>
      <c r="P205" s="194">
        <f>O205*H205</f>
        <v>0</v>
      </c>
      <c r="Q205" s="194">
        <v>0.32700000000000001</v>
      </c>
      <c r="R205" s="194">
        <f>Q205*H205</f>
        <v>76.844999999999999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167</v>
      </c>
      <c r="AT205" s="196" t="s">
        <v>291</v>
      </c>
      <c r="AU205" s="196" t="s">
        <v>87</v>
      </c>
      <c r="AY205" s="16" t="s">
        <v>119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85</v>
      </c>
      <c r="BK205" s="197">
        <f>ROUND(I205*H205,2)</f>
        <v>0</v>
      </c>
      <c r="BL205" s="16" t="s">
        <v>126</v>
      </c>
      <c r="BM205" s="196" t="s">
        <v>489</v>
      </c>
    </row>
    <row r="206" spans="1:65" s="2" customFormat="1">
      <c r="A206" s="33"/>
      <c r="B206" s="34"/>
      <c r="C206" s="35"/>
      <c r="D206" s="198" t="s">
        <v>128</v>
      </c>
      <c r="E206" s="35"/>
      <c r="F206" s="199" t="s">
        <v>488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128</v>
      </c>
      <c r="AU206" s="16" t="s">
        <v>87</v>
      </c>
    </row>
    <row r="207" spans="1:65" s="2" customFormat="1" ht="24.2" customHeight="1">
      <c r="A207" s="33"/>
      <c r="B207" s="34"/>
      <c r="C207" s="214" t="s">
        <v>317</v>
      </c>
      <c r="D207" s="214" t="s">
        <v>291</v>
      </c>
      <c r="E207" s="215" t="s">
        <v>318</v>
      </c>
      <c r="F207" s="216" t="s">
        <v>319</v>
      </c>
      <c r="G207" s="217" t="s">
        <v>140</v>
      </c>
      <c r="H207" s="218">
        <v>13</v>
      </c>
      <c r="I207" s="219"/>
      <c r="J207" s="220">
        <f>ROUND(I207*H207,2)</f>
        <v>0</v>
      </c>
      <c r="K207" s="216" t="s">
        <v>134</v>
      </c>
      <c r="L207" s="221"/>
      <c r="M207" s="222" t="s">
        <v>1</v>
      </c>
      <c r="N207" s="223" t="s">
        <v>42</v>
      </c>
      <c r="O207" s="70"/>
      <c r="P207" s="194">
        <f>O207*H207</f>
        <v>0</v>
      </c>
      <c r="Q207" s="194">
        <v>9.7000000000000003E-2</v>
      </c>
      <c r="R207" s="194">
        <f>Q207*H207</f>
        <v>1.2610000000000001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167</v>
      </c>
      <c r="AT207" s="196" t="s">
        <v>291</v>
      </c>
      <c r="AU207" s="196" t="s">
        <v>87</v>
      </c>
      <c r="AY207" s="16" t="s">
        <v>119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85</v>
      </c>
      <c r="BK207" s="197">
        <f>ROUND(I207*H207,2)</f>
        <v>0</v>
      </c>
      <c r="BL207" s="16" t="s">
        <v>126</v>
      </c>
      <c r="BM207" s="196" t="s">
        <v>490</v>
      </c>
    </row>
    <row r="208" spans="1:65" s="2" customFormat="1">
      <c r="A208" s="33"/>
      <c r="B208" s="34"/>
      <c r="C208" s="35"/>
      <c r="D208" s="198" t="s">
        <v>128</v>
      </c>
      <c r="E208" s="35"/>
      <c r="F208" s="199" t="s">
        <v>319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128</v>
      </c>
      <c r="AU208" s="16" t="s">
        <v>87</v>
      </c>
    </row>
    <row r="209" spans="1:65" s="2" customFormat="1" ht="24.2" customHeight="1">
      <c r="A209" s="33"/>
      <c r="B209" s="34"/>
      <c r="C209" s="214" t="s">
        <v>321</v>
      </c>
      <c r="D209" s="214" t="s">
        <v>291</v>
      </c>
      <c r="E209" s="215" t="s">
        <v>322</v>
      </c>
      <c r="F209" s="216" t="s">
        <v>323</v>
      </c>
      <c r="G209" s="217" t="s">
        <v>140</v>
      </c>
      <c r="H209" s="218">
        <v>26</v>
      </c>
      <c r="I209" s="219"/>
      <c r="J209" s="220">
        <f>ROUND(I209*H209,2)</f>
        <v>0</v>
      </c>
      <c r="K209" s="216" t="s">
        <v>134</v>
      </c>
      <c r="L209" s="221"/>
      <c r="M209" s="222" t="s">
        <v>1</v>
      </c>
      <c r="N209" s="223" t="s">
        <v>42</v>
      </c>
      <c r="O209" s="70"/>
      <c r="P209" s="194">
        <f>O209*H209</f>
        <v>0</v>
      </c>
      <c r="Q209" s="194">
        <v>8.5199999999999998E-3</v>
      </c>
      <c r="R209" s="194">
        <f>Q209*H209</f>
        <v>0.22151999999999999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167</v>
      </c>
      <c r="AT209" s="196" t="s">
        <v>291</v>
      </c>
      <c r="AU209" s="196" t="s">
        <v>87</v>
      </c>
      <c r="AY209" s="16" t="s">
        <v>119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85</v>
      </c>
      <c r="BK209" s="197">
        <f>ROUND(I209*H209,2)</f>
        <v>0</v>
      </c>
      <c r="BL209" s="16" t="s">
        <v>126</v>
      </c>
      <c r="BM209" s="196" t="s">
        <v>491</v>
      </c>
    </row>
    <row r="210" spans="1:65" s="2" customFormat="1">
      <c r="A210" s="33"/>
      <c r="B210" s="34"/>
      <c r="C210" s="35"/>
      <c r="D210" s="198" t="s">
        <v>128</v>
      </c>
      <c r="E210" s="35"/>
      <c r="F210" s="199" t="s">
        <v>323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128</v>
      </c>
      <c r="AU210" s="16" t="s">
        <v>87</v>
      </c>
    </row>
    <row r="211" spans="1:65" s="2" customFormat="1" ht="24.2" customHeight="1">
      <c r="A211" s="33"/>
      <c r="B211" s="34"/>
      <c r="C211" s="214" t="s">
        <v>325</v>
      </c>
      <c r="D211" s="214" t="s">
        <v>291</v>
      </c>
      <c r="E211" s="215" t="s">
        <v>326</v>
      </c>
      <c r="F211" s="216" t="s">
        <v>327</v>
      </c>
      <c r="G211" s="217" t="s">
        <v>140</v>
      </c>
      <c r="H211" s="218">
        <v>104</v>
      </c>
      <c r="I211" s="219"/>
      <c r="J211" s="220">
        <f>ROUND(I211*H211,2)</f>
        <v>0</v>
      </c>
      <c r="K211" s="216" t="s">
        <v>134</v>
      </c>
      <c r="L211" s="221"/>
      <c r="M211" s="222" t="s">
        <v>1</v>
      </c>
      <c r="N211" s="223" t="s">
        <v>42</v>
      </c>
      <c r="O211" s="70"/>
      <c r="P211" s="194">
        <f>O211*H211</f>
        <v>0</v>
      </c>
      <c r="Q211" s="194">
        <v>5.1999999999999995E-4</v>
      </c>
      <c r="R211" s="194">
        <f>Q211*H211</f>
        <v>5.4079999999999996E-2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167</v>
      </c>
      <c r="AT211" s="196" t="s">
        <v>291</v>
      </c>
      <c r="AU211" s="196" t="s">
        <v>87</v>
      </c>
      <c r="AY211" s="16" t="s">
        <v>119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85</v>
      </c>
      <c r="BK211" s="197">
        <f>ROUND(I211*H211,2)</f>
        <v>0</v>
      </c>
      <c r="BL211" s="16" t="s">
        <v>126</v>
      </c>
      <c r="BM211" s="196" t="s">
        <v>492</v>
      </c>
    </row>
    <row r="212" spans="1:65" s="2" customFormat="1">
      <c r="A212" s="33"/>
      <c r="B212" s="34"/>
      <c r="C212" s="35"/>
      <c r="D212" s="198" t="s">
        <v>128</v>
      </c>
      <c r="E212" s="35"/>
      <c r="F212" s="199" t="s">
        <v>327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128</v>
      </c>
      <c r="AU212" s="16" t="s">
        <v>87</v>
      </c>
    </row>
    <row r="213" spans="1:65" s="2" customFormat="1" ht="24.2" customHeight="1">
      <c r="A213" s="33"/>
      <c r="B213" s="34"/>
      <c r="C213" s="214" t="s">
        <v>329</v>
      </c>
      <c r="D213" s="214" t="s">
        <v>291</v>
      </c>
      <c r="E213" s="215" t="s">
        <v>330</v>
      </c>
      <c r="F213" s="216" t="s">
        <v>331</v>
      </c>
      <c r="G213" s="217" t="s">
        <v>140</v>
      </c>
      <c r="H213" s="218">
        <v>104</v>
      </c>
      <c r="I213" s="219"/>
      <c r="J213" s="220">
        <f>ROUND(I213*H213,2)</f>
        <v>0</v>
      </c>
      <c r="K213" s="216" t="s">
        <v>134</v>
      </c>
      <c r="L213" s="221"/>
      <c r="M213" s="222" t="s">
        <v>1</v>
      </c>
      <c r="N213" s="223" t="s">
        <v>42</v>
      </c>
      <c r="O213" s="70"/>
      <c r="P213" s="194">
        <f>O213*H213</f>
        <v>0</v>
      </c>
      <c r="Q213" s="194">
        <v>9.0000000000000006E-5</v>
      </c>
      <c r="R213" s="194">
        <f>Q213*H213</f>
        <v>9.3600000000000003E-3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167</v>
      </c>
      <c r="AT213" s="196" t="s">
        <v>291</v>
      </c>
      <c r="AU213" s="196" t="s">
        <v>87</v>
      </c>
      <c r="AY213" s="16" t="s">
        <v>119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85</v>
      </c>
      <c r="BK213" s="197">
        <f>ROUND(I213*H213,2)</f>
        <v>0</v>
      </c>
      <c r="BL213" s="16" t="s">
        <v>126</v>
      </c>
      <c r="BM213" s="196" t="s">
        <v>493</v>
      </c>
    </row>
    <row r="214" spans="1:65" s="2" customFormat="1">
      <c r="A214" s="33"/>
      <c r="B214" s="34"/>
      <c r="C214" s="35"/>
      <c r="D214" s="198" t="s">
        <v>128</v>
      </c>
      <c r="E214" s="35"/>
      <c r="F214" s="199" t="s">
        <v>331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128</v>
      </c>
      <c r="AU214" s="16" t="s">
        <v>87</v>
      </c>
    </row>
    <row r="215" spans="1:65" s="2" customFormat="1" ht="24.2" customHeight="1">
      <c r="A215" s="33"/>
      <c r="B215" s="34"/>
      <c r="C215" s="214" t="s">
        <v>333</v>
      </c>
      <c r="D215" s="214" t="s">
        <v>291</v>
      </c>
      <c r="E215" s="215" t="s">
        <v>334</v>
      </c>
      <c r="F215" s="216" t="s">
        <v>335</v>
      </c>
      <c r="G215" s="217" t="s">
        <v>140</v>
      </c>
      <c r="H215" s="218">
        <v>72</v>
      </c>
      <c r="I215" s="219"/>
      <c r="J215" s="220">
        <f>ROUND(I215*H215,2)</f>
        <v>0</v>
      </c>
      <c r="K215" s="216" t="s">
        <v>134</v>
      </c>
      <c r="L215" s="221"/>
      <c r="M215" s="222" t="s">
        <v>1</v>
      </c>
      <c r="N215" s="223" t="s">
        <v>42</v>
      </c>
      <c r="O215" s="70"/>
      <c r="P215" s="194">
        <f>O215*H215</f>
        <v>0</v>
      </c>
      <c r="Q215" s="194">
        <v>1.23E-3</v>
      </c>
      <c r="R215" s="194">
        <f>Q215*H215</f>
        <v>8.856E-2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167</v>
      </c>
      <c r="AT215" s="196" t="s">
        <v>291</v>
      </c>
      <c r="AU215" s="196" t="s">
        <v>87</v>
      </c>
      <c r="AY215" s="16" t="s">
        <v>119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85</v>
      </c>
      <c r="BK215" s="197">
        <f>ROUND(I215*H215,2)</f>
        <v>0</v>
      </c>
      <c r="BL215" s="16" t="s">
        <v>126</v>
      </c>
      <c r="BM215" s="196" t="s">
        <v>494</v>
      </c>
    </row>
    <row r="216" spans="1:65" s="2" customFormat="1">
      <c r="A216" s="33"/>
      <c r="B216" s="34"/>
      <c r="C216" s="35"/>
      <c r="D216" s="198" t="s">
        <v>128</v>
      </c>
      <c r="E216" s="35"/>
      <c r="F216" s="199" t="s">
        <v>335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128</v>
      </c>
      <c r="AU216" s="16" t="s">
        <v>87</v>
      </c>
    </row>
    <row r="217" spans="1:65" s="2" customFormat="1" ht="24.2" customHeight="1">
      <c r="A217" s="33"/>
      <c r="B217" s="34"/>
      <c r="C217" s="214" t="s">
        <v>337</v>
      </c>
      <c r="D217" s="214" t="s">
        <v>291</v>
      </c>
      <c r="E217" s="215" t="s">
        <v>338</v>
      </c>
      <c r="F217" s="216" t="s">
        <v>339</v>
      </c>
      <c r="G217" s="217" t="s">
        <v>140</v>
      </c>
      <c r="H217" s="218">
        <v>36</v>
      </c>
      <c r="I217" s="219"/>
      <c r="J217" s="220">
        <f>ROUND(I217*H217,2)</f>
        <v>0</v>
      </c>
      <c r="K217" s="216" t="s">
        <v>134</v>
      </c>
      <c r="L217" s="221"/>
      <c r="M217" s="222" t="s">
        <v>1</v>
      </c>
      <c r="N217" s="223" t="s">
        <v>42</v>
      </c>
      <c r="O217" s="70"/>
      <c r="P217" s="194">
        <f>O217*H217</f>
        <v>0</v>
      </c>
      <c r="Q217" s="194">
        <v>1.8000000000000001E-4</v>
      </c>
      <c r="R217" s="194">
        <f>Q217*H217</f>
        <v>6.4800000000000005E-3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167</v>
      </c>
      <c r="AT217" s="196" t="s">
        <v>291</v>
      </c>
      <c r="AU217" s="196" t="s">
        <v>87</v>
      </c>
      <c r="AY217" s="16" t="s">
        <v>119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85</v>
      </c>
      <c r="BK217" s="197">
        <f>ROUND(I217*H217,2)</f>
        <v>0</v>
      </c>
      <c r="BL217" s="16" t="s">
        <v>126</v>
      </c>
      <c r="BM217" s="196" t="s">
        <v>495</v>
      </c>
    </row>
    <row r="218" spans="1:65" s="2" customFormat="1">
      <c r="A218" s="33"/>
      <c r="B218" s="34"/>
      <c r="C218" s="35"/>
      <c r="D218" s="198" t="s">
        <v>128</v>
      </c>
      <c r="E218" s="35"/>
      <c r="F218" s="199" t="s">
        <v>339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128</v>
      </c>
      <c r="AU218" s="16" t="s">
        <v>87</v>
      </c>
    </row>
    <row r="219" spans="1:65" s="2" customFormat="1" ht="24.2" customHeight="1">
      <c r="A219" s="33"/>
      <c r="B219" s="34"/>
      <c r="C219" s="214" t="s">
        <v>341</v>
      </c>
      <c r="D219" s="214" t="s">
        <v>291</v>
      </c>
      <c r="E219" s="215" t="s">
        <v>342</v>
      </c>
      <c r="F219" s="216" t="s">
        <v>343</v>
      </c>
      <c r="G219" s="217" t="s">
        <v>140</v>
      </c>
      <c r="H219" s="218">
        <v>26</v>
      </c>
      <c r="I219" s="219"/>
      <c r="J219" s="220">
        <f>ROUND(I219*H219,2)</f>
        <v>0</v>
      </c>
      <c r="K219" s="216" t="s">
        <v>134</v>
      </c>
      <c r="L219" s="221"/>
      <c r="M219" s="222" t="s">
        <v>1</v>
      </c>
      <c r="N219" s="223" t="s">
        <v>42</v>
      </c>
      <c r="O219" s="70"/>
      <c r="P219" s="194">
        <f>O219*H219</f>
        <v>0</v>
      </c>
      <c r="Q219" s="194">
        <v>9.0000000000000006E-5</v>
      </c>
      <c r="R219" s="194">
        <f>Q219*H219</f>
        <v>2.3400000000000001E-3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167</v>
      </c>
      <c r="AT219" s="196" t="s">
        <v>291</v>
      </c>
      <c r="AU219" s="196" t="s">
        <v>87</v>
      </c>
      <c r="AY219" s="16" t="s">
        <v>119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85</v>
      </c>
      <c r="BK219" s="197">
        <f>ROUND(I219*H219,2)</f>
        <v>0</v>
      </c>
      <c r="BL219" s="16" t="s">
        <v>126</v>
      </c>
      <c r="BM219" s="196" t="s">
        <v>496</v>
      </c>
    </row>
    <row r="220" spans="1:65" s="2" customFormat="1">
      <c r="A220" s="33"/>
      <c r="B220" s="34"/>
      <c r="C220" s="35"/>
      <c r="D220" s="198" t="s">
        <v>128</v>
      </c>
      <c r="E220" s="35"/>
      <c r="F220" s="199" t="s">
        <v>343</v>
      </c>
      <c r="G220" s="35"/>
      <c r="H220" s="35"/>
      <c r="I220" s="200"/>
      <c r="J220" s="35"/>
      <c r="K220" s="35"/>
      <c r="L220" s="38"/>
      <c r="M220" s="201"/>
      <c r="N220" s="202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128</v>
      </c>
      <c r="AU220" s="16" t="s">
        <v>87</v>
      </c>
    </row>
    <row r="221" spans="1:65" s="2" customFormat="1" ht="24.2" customHeight="1">
      <c r="A221" s="33"/>
      <c r="B221" s="34"/>
      <c r="C221" s="214" t="s">
        <v>345</v>
      </c>
      <c r="D221" s="214" t="s">
        <v>291</v>
      </c>
      <c r="E221" s="215" t="s">
        <v>346</v>
      </c>
      <c r="F221" s="216" t="s">
        <v>347</v>
      </c>
      <c r="G221" s="217" t="s">
        <v>140</v>
      </c>
      <c r="H221" s="218">
        <v>5</v>
      </c>
      <c r="I221" s="219"/>
      <c r="J221" s="220">
        <f>ROUND(I221*H221,2)</f>
        <v>0</v>
      </c>
      <c r="K221" s="216" t="s">
        <v>134</v>
      </c>
      <c r="L221" s="221"/>
      <c r="M221" s="222" t="s">
        <v>1</v>
      </c>
      <c r="N221" s="223" t="s">
        <v>42</v>
      </c>
      <c r="O221" s="70"/>
      <c r="P221" s="194">
        <f>O221*H221</f>
        <v>0</v>
      </c>
      <c r="Q221" s="194">
        <v>2.5999999999999998E-4</v>
      </c>
      <c r="R221" s="194">
        <f>Q221*H221</f>
        <v>1.2999999999999999E-3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167</v>
      </c>
      <c r="AT221" s="196" t="s">
        <v>291</v>
      </c>
      <c r="AU221" s="196" t="s">
        <v>87</v>
      </c>
      <c r="AY221" s="16" t="s">
        <v>119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85</v>
      </c>
      <c r="BK221" s="197">
        <f>ROUND(I221*H221,2)</f>
        <v>0</v>
      </c>
      <c r="BL221" s="16" t="s">
        <v>126</v>
      </c>
      <c r="BM221" s="196" t="s">
        <v>497</v>
      </c>
    </row>
    <row r="222" spans="1:65" s="2" customFormat="1">
      <c r="A222" s="33"/>
      <c r="B222" s="34"/>
      <c r="C222" s="35"/>
      <c r="D222" s="198" t="s">
        <v>128</v>
      </c>
      <c r="E222" s="35"/>
      <c r="F222" s="199" t="s">
        <v>347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128</v>
      </c>
      <c r="AU222" s="16" t="s">
        <v>87</v>
      </c>
    </row>
    <row r="223" spans="1:65" s="2" customFormat="1" ht="24.2" customHeight="1">
      <c r="A223" s="33"/>
      <c r="B223" s="34"/>
      <c r="C223" s="214" t="s">
        <v>349</v>
      </c>
      <c r="D223" s="214" t="s">
        <v>291</v>
      </c>
      <c r="E223" s="215" t="s">
        <v>350</v>
      </c>
      <c r="F223" s="216" t="s">
        <v>351</v>
      </c>
      <c r="G223" s="217" t="s">
        <v>140</v>
      </c>
      <c r="H223" s="218">
        <v>1</v>
      </c>
      <c r="I223" s="219"/>
      <c r="J223" s="220">
        <f>ROUND(I223*H223,2)</f>
        <v>0</v>
      </c>
      <c r="K223" s="216" t="s">
        <v>134</v>
      </c>
      <c r="L223" s="221"/>
      <c r="M223" s="222" t="s">
        <v>1</v>
      </c>
      <c r="N223" s="223" t="s">
        <v>42</v>
      </c>
      <c r="O223" s="70"/>
      <c r="P223" s="194">
        <f>O223*H223</f>
        <v>0</v>
      </c>
      <c r="Q223" s="194">
        <v>1.3</v>
      </c>
      <c r="R223" s="194">
        <f>Q223*H223</f>
        <v>1.3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167</v>
      </c>
      <c r="AT223" s="196" t="s">
        <v>291</v>
      </c>
      <c r="AU223" s="196" t="s">
        <v>87</v>
      </c>
      <c r="AY223" s="16" t="s">
        <v>119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85</v>
      </c>
      <c r="BK223" s="197">
        <f>ROUND(I223*H223,2)</f>
        <v>0</v>
      </c>
      <c r="BL223" s="16" t="s">
        <v>126</v>
      </c>
      <c r="BM223" s="196" t="s">
        <v>498</v>
      </c>
    </row>
    <row r="224" spans="1:65" s="2" customFormat="1">
      <c r="A224" s="33"/>
      <c r="B224" s="34"/>
      <c r="C224" s="35"/>
      <c r="D224" s="198" t="s">
        <v>128</v>
      </c>
      <c r="E224" s="35"/>
      <c r="F224" s="199" t="s">
        <v>351</v>
      </c>
      <c r="G224" s="35"/>
      <c r="H224" s="35"/>
      <c r="I224" s="200"/>
      <c r="J224" s="35"/>
      <c r="K224" s="35"/>
      <c r="L224" s="38"/>
      <c r="M224" s="201"/>
      <c r="N224" s="202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128</v>
      </c>
      <c r="AU224" s="16" t="s">
        <v>87</v>
      </c>
    </row>
    <row r="225" spans="1:65" s="12" customFormat="1" ht="25.9" customHeight="1">
      <c r="B225" s="169"/>
      <c r="C225" s="170"/>
      <c r="D225" s="171" t="s">
        <v>76</v>
      </c>
      <c r="E225" s="172" t="s">
        <v>353</v>
      </c>
      <c r="F225" s="172" t="s">
        <v>354</v>
      </c>
      <c r="G225" s="170"/>
      <c r="H225" s="170"/>
      <c r="I225" s="173"/>
      <c r="J225" s="174">
        <f>BK225</f>
        <v>0</v>
      </c>
      <c r="K225" s="170"/>
      <c r="L225" s="175"/>
      <c r="M225" s="176"/>
      <c r="N225" s="177"/>
      <c r="O225" s="177"/>
      <c r="P225" s="178">
        <f>SUM(P226:P259)</f>
        <v>0</v>
      </c>
      <c r="Q225" s="177"/>
      <c r="R225" s="178">
        <f>SUM(R226:R259)</f>
        <v>0</v>
      </c>
      <c r="S225" s="177"/>
      <c r="T225" s="179">
        <f>SUM(T226:T259)</f>
        <v>0</v>
      </c>
      <c r="AR225" s="180" t="s">
        <v>126</v>
      </c>
      <c r="AT225" s="181" t="s">
        <v>76</v>
      </c>
      <c r="AU225" s="181" t="s">
        <v>77</v>
      </c>
      <c r="AY225" s="180" t="s">
        <v>119</v>
      </c>
      <c r="BK225" s="182">
        <f>SUM(BK226:BK259)</f>
        <v>0</v>
      </c>
    </row>
    <row r="226" spans="1:65" s="2" customFormat="1" ht="24.2" customHeight="1">
      <c r="A226" s="33"/>
      <c r="B226" s="34"/>
      <c r="C226" s="185" t="s">
        <v>355</v>
      </c>
      <c r="D226" s="185" t="s">
        <v>122</v>
      </c>
      <c r="E226" s="186" t="s">
        <v>356</v>
      </c>
      <c r="F226" s="187" t="s">
        <v>357</v>
      </c>
      <c r="G226" s="188" t="s">
        <v>145</v>
      </c>
      <c r="H226" s="189">
        <v>1196.5809999999999</v>
      </c>
      <c r="I226" s="190"/>
      <c r="J226" s="191">
        <f>ROUND(I226*H226,2)</f>
        <v>0</v>
      </c>
      <c r="K226" s="187" t="s">
        <v>134</v>
      </c>
      <c r="L226" s="38"/>
      <c r="M226" s="192" t="s">
        <v>1</v>
      </c>
      <c r="N226" s="193" t="s">
        <v>42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358</v>
      </c>
      <c r="AT226" s="196" t="s">
        <v>122</v>
      </c>
      <c r="AU226" s="196" t="s">
        <v>85</v>
      </c>
      <c r="AY226" s="16" t="s">
        <v>119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85</v>
      </c>
      <c r="BK226" s="197">
        <f>ROUND(I226*H226,2)</f>
        <v>0</v>
      </c>
      <c r="BL226" s="16" t="s">
        <v>358</v>
      </c>
      <c r="BM226" s="196" t="s">
        <v>499</v>
      </c>
    </row>
    <row r="227" spans="1:65" s="2" customFormat="1" ht="29.25">
      <c r="A227" s="33"/>
      <c r="B227" s="34"/>
      <c r="C227" s="35"/>
      <c r="D227" s="198" t="s">
        <v>128</v>
      </c>
      <c r="E227" s="35"/>
      <c r="F227" s="199" t="s">
        <v>360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128</v>
      </c>
      <c r="AU227" s="16" t="s">
        <v>85</v>
      </c>
    </row>
    <row r="228" spans="1:65" s="13" customFormat="1">
      <c r="B228" s="203"/>
      <c r="C228" s="204"/>
      <c r="D228" s="198" t="s">
        <v>129</v>
      </c>
      <c r="E228" s="205" t="s">
        <v>1</v>
      </c>
      <c r="F228" s="206" t="s">
        <v>500</v>
      </c>
      <c r="G228" s="204"/>
      <c r="H228" s="207">
        <v>1196.5809999999999</v>
      </c>
      <c r="I228" s="208"/>
      <c r="J228" s="204"/>
      <c r="K228" s="204"/>
      <c r="L228" s="209"/>
      <c r="M228" s="210"/>
      <c r="N228" s="211"/>
      <c r="O228" s="211"/>
      <c r="P228" s="211"/>
      <c r="Q228" s="211"/>
      <c r="R228" s="211"/>
      <c r="S228" s="211"/>
      <c r="T228" s="212"/>
      <c r="AT228" s="213" t="s">
        <v>129</v>
      </c>
      <c r="AU228" s="213" t="s">
        <v>85</v>
      </c>
      <c r="AV228" s="13" t="s">
        <v>87</v>
      </c>
      <c r="AW228" s="13" t="s">
        <v>34</v>
      </c>
      <c r="AX228" s="13" t="s">
        <v>85</v>
      </c>
      <c r="AY228" s="213" t="s">
        <v>119</v>
      </c>
    </row>
    <row r="229" spans="1:65" s="2" customFormat="1" ht="24.2" customHeight="1">
      <c r="A229" s="33"/>
      <c r="B229" s="34"/>
      <c r="C229" s="185" t="s">
        <v>364</v>
      </c>
      <c r="D229" s="185" t="s">
        <v>122</v>
      </c>
      <c r="E229" s="186" t="s">
        <v>365</v>
      </c>
      <c r="F229" s="187" t="s">
        <v>366</v>
      </c>
      <c r="G229" s="188" t="s">
        <v>145</v>
      </c>
      <c r="H229" s="189">
        <v>1196.5809999999999</v>
      </c>
      <c r="I229" s="190"/>
      <c r="J229" s="191">
        <f>ROUND(I229*H229,2)</f>
        <v>0</v>
      </c>
      <c r="K229" s="187" t="s">
        <v>134</v>
      </c>
      <c r="L229" s="38"/>
      <c r="M229" s="192" t="s">
        <v>1</v>
      </c>
      <c r="N229" s="193" t="s">
        <v>42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358</v>
      </c>
      <c r="AT229" s="196" t="s">
        <v>122</v>
      </c>
      <c r="AU229" s="196" t="s">
        <v>85</v>
      </c>
      <c r="AY229" s="16" t="s">
        <v>119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85</v>
      </c>
      <c r="BK229" s="197">
        <f>ROUND(I229*H229,2)</f>
        <v>0</v>
      </c>
      <c r="BL229" s="16" t="s">
        <v>358</v>
      </c>
      <c r="BM229" s="196" t="s">
        <v>501</v>
      </c>
    </row>
    <row r="230" spans="1:65" s="2" customFormat="1" ht="29.25">
      <c r="A230" s="33"/>
      <c r="B230" s="34"/>
      <c r="C230" s="35"/>
      <c r="D230" s="198" t="s">
        <v>128</v>
      </c>
      <c r="E230" s="35"/>
      <c r="F230" s="199" t="s">
        <v>368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128</v>
      </c>
      <c r="AU230" s="16" t="s">
        <v>85</v>
      </c>
    </row>
    <row r="231" spans="1:65" s="13" customFormat="1">
      <c r="B231" s="203"/>
      <c r="C231" s="204"/>
      <c r="D231" s="198" t="s">
        <v>129</v>
      </c>
      <c r="E231" s="205" t="s">
        <v>1</v>
      </c>
      <c r="F231" s="206" t="s">
        <v>500</v>
      </c>
      <c r="G231" s="204"/>
      <c r="H231" s="207">
        <v>1196.5809999999999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129</v>
      </c>
      <c r="AU231" s="213" t="s">
        <v>85</v>
      </c>
      <c r="AV231" s="13" t="s">
        <v>87</v>
      </c>
      <c r="AW231" s="13" t="s">
        <v>34</v>
      </c>
      <c r="AX231" s="13" t="s">
        <v>85</v>
      </c>
      <c r="AY231" s="213" t="s">
        <v>119</v>
      </c>
    </row>
    <row r="232" spans="1:65" s="2" customFormat="1" ht="24.2" customHeight="1">
      <c r="A232" s="33"/>
      <c r="B232" s="34"/>
      <c r="C232" s="185" t="s">
        <v>369</v>
      </c>
      <c r="D232" s="185" t="s">
        <v>122</v>
      </c>
      <c r="E232" s="186" t="s">
        <v>370</v>
      </c>
      <c r="F232" s="187" t="s">
        <v>371</v>
      </c>
      <c r="G232" s="188" t="s">
        <v>145</v>
      </c>
      <c r="H232" s="189">
        <v>0.54600000000000004</v>
      </c>
      <c r="I232" s="190"/>
      <c r="J232" s="191">
        <f>ROUND(I232*H232,2)</f>
        <v>0</v>
      </c>
      <c r="K232" s="187" t="s">
        <v>134</v>
      </c>
      <c r="L232" s="38"/>
      <c r="M232" s="192" t="s">
        <v>1</v>
      </c>
      <c r="N232" s="193" t="s">
        <v>42</v>
      </c>
      <c r="O232" s="70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358</v>
      </c>
      <c r="AT232" s="196" t="s">
        <v>122</v>
      </c>
      <c r="AU232" s="196" t="s">
        <v>85</v>
      </c>
      <c r="AY232" s="16" t="s">
        <v>119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85</v>
      </c>
      <c r="BK232" s="197">
        <f>ROUND(I232*H232,2)</f>
        <v>0</v>
      </c>
      <c r="BL232" s="16" t="s">
        <v>358</v>
      </c>
      <c r="BM232" s="196" t="s">
        <v>502</v>
      </c>
    </row>
    <row r="233" spans="1:65" s="2" customFormat="1" ht="29.25">
      <c r="A233" s="33"/>
      <c r="B233" s="34"/>
      <c r="C233" s="35"/>
      <c r="D233" s="198" t="s">
        <v>128</v>
      </c>
      <c r="E233" s="35"/>
      <c r="F233" s="199" t="s">
        <v>373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128</v>
      </c>
      <c r="AU233" s="16" t="s">
        <v>85</v>
      </c>
    </row>
    <row r="234" spans="1:65" s="2" customFormat="1" ht="24.2" customHeight="1">
      <c r="A234" s="33"/>
      <c r="B234" s="34"/>
      <c r="C234" s="185" t="s">
        <v>374</v>
      </c>
      <c r="D234" s="185" t="s">
        <v>122</v>
      </c>
      <c r="E234" s="186" t="s">
        <v>375</v>
      </c>
      <c r="F234" s="187" t="s">
        <v>376</v>
      </c>
      <c r="G234" s="188" t="s">
        <v>145</v>
      </c>
      <c r="H234" s="189">
        <v>1197.1369999999999</v>
      </c>
      <c r="I234" s="190"/>
      <c r="J234" s="191">
        <f>ROUND(I234*H234,2)</f>
        <v>0</v>
      </c>
      <c r="K234" s="187" t="s">
        <v>134</v>
      </c>
      <c r="L234" s="38"/>
      <c r="M234" s="192" t="s">
        <v>1</v>
      </c>
      <c r="N234" s="193" t="s">
        <v>42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358</v>
      </c>
      <c r="AT234" s="196" t="s">
        <v>122</v>
      </c>
      <c r="AU234" s="196" t="s">
        <v>85</v>
      </c>
      <c r="AY234" s="16" t="s">
        <v>119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85</v>
      </c>
      <c r="BK234" s="197">
        <f>ROUND(I234*H234,2)</f>
        <v>0</v>
      </c>
      <c r="BL234" s="16" t="s">
        <v>358</v>
      </c>
      <c r="BM234" s="196" t="s">
        <v>503</v>
      </c>
    </row>
    <row r="235" spans="1:65" s="2" customFormat="1" ht="68.25">
      <c r="A235" s="33"/>
      <c r="B235" s="34"/>
      <c r="C235" s="35"/>
      <c r="D235" s="198" t="s">
        <v>128</v>
      </c>
      <c r="E235" s="35"/>
      <c r="F235" s="199" t="s">
        <v>378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128</v>
      </c>
      <c r="AU235" s="16" t="s">
        <v>85</v>
      </c>
    </row>
    <row r="236" spans="1:65" s="13" customFormat="1">
      <c r="B236" s="203"/>
      <c r="C236" s="204"/>
      <c r="D236" s="198" t="s">
        <v>129</v>
      </c>
      <c r="E236" s="205" t="s">
        <v>1</v>
      </c>
      <c r="F236" s="206" t="s">
        <v>504</v>
      </c>
      <c r="G236" s="204"/>
      <c r="H236" s="207">
        <v>1196.5809999999999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129</v>
      </c>
      <c r="AU236" s="213" t="s">
        <v>85</v>
      </c>
      <c r="AV236" s="13" t="s">
        <v>87</v>
      </c>
      <c r="AW236" s="13" t="s">
        <v>34</v>
      </c>
      <c r="AX236" s="13" t="s">
        <v>77</v>
      </c>
      <c r="AY236" s="213" t="s">
        <v>119</v>
      </c>
    </row>
    <row r="237" spans="1:65" s="13" customFormat="1">
      <c r="B237" s="203"/>
      <c r="C237" s="204"/>
      <c r="D237" s="198" t="s">
        <v>129</v>
      </c>
      <c r="E237" s="205" t="s">
        <v>1</v>
      </c>
      <c r="F237" s="206" t="s">
        <v>505</v>
      </c>
      <c r="G237" s="204"/>
      <c r="H237" s="207">
        <v>0.55600000000000005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129</v>
      </c>
      <c r="AU237" s="213" t="s">
        <v>85</v>
      </c>
      <c r="AV237" s="13" t="s">
        <v>87</v>
      </c>
      <c r="AW237" s="13" t="s">
        <v>34</v>
      </c>
      <c r="AX237" s="13" t="s">
        <v>77</v>
      </c>
      <c r="AY237" s="213" t="s">
        <v>119</v>
      </c>
    </row>
    <row r="238" spans="1:65" s="14" customFormat="1">
      <c r="B238" s="224"/>
      <c r="C238" s="225"/>
      <c r="D238" s="198" t="s">
        <v>129</v>
      </c>
      <c r="E238" s="226" t="s">
        <v>1</v>
      </c>
      <c r="F238" s="227" t="s">
        <v>363</v>
      </c>
      <c r="G238" s="225"/>
      <c r="H238" s="228">
        <v>1197.1369999999999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129</v>
      </c>
      <c r="AU238" s="234" t="s">
        <v>85</v>
      </c>
      <c r="AV238" s="14" t="s">
        <v>126</v>
      </c>
      <c r="AW238" s="14" t="s">
        <v>34</v>
      </c>
      <c r="AX238" s="14" t="s">
        <v>85</v>
      </c>
      <c r="AY238" s="234" t="s">
        <v>119</v>
      </c>
    </row>
    <row r="239" spans="1:65" s="2" customFormat="1" ht="24.2" customHeight="1">
      <c r="A239" s="33"/>
      <c r="B239" s="34"/>
      <c r="C239" s="185" t="s">
        <v>382</v>
      </c>
      <c r="D239" s="185" t="s">
        <v>122</v>
      </c>
      <c r="E239" s="186" t="s">
        <v>383</v>
      </c>
      <c r="F239" s="187" t="s">
        <v>384</v>
      </c>
      <c r="G239" s="188" t="s">
        <v>145</v>
      </c>
      <c r="H239" s="189">
        <v>1302.4929999999999</v>
      </c>
      <c r="I239" s="190"/>
      <c r="J239" s="191">
        <f>ROUND(I239*H239,2)</f>
        <v>0</v>
      </c>
      <c r="K239" s="187" t="s">
        <v>134</v>
      </c>
      <c r="L239" s="38"/>
      <c r="M239" s="192" t="s">
        <v>1</v>
      </c>
      <c r="N239" s="193" t="s">
        <v>42</v>
      </c>
      <c r="O239" s="7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6" t="s">
        <v>358</v>
      </c>
      <c r="AT239" s="196" t="s">
        <v>122</v>
      </c>
      <c r="AU239" s="196" t="s">
        <v>85</v>
      </c>
      <c r="AY239" s="16" t="s">
        <v>119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6" t="s">
        <v>85</v>
      </c>
      <c r="BK239" s="197">
        <f>ROUND(I239*H239,2)</f>
        <v>0</v>
      </c>
      <c r="BL239" s="16" t="s">
        <v>358</v>
      </c>
      <c r="BM239" s="196" t="s">
        <v>506</v>
      </c>
    </row>
    <row r="240" spans="1:65" s="2" customFormat="1" ht="68.25">
      <c r="A240" s="33"/>
      <c r="B240" s="34"/>
      <c r="C240" s="35"/>
      <c r="D240" s="198" t="s">
        <v>128</v>
      </c>
      <c r="E240" s="35"/>
      <c r="F240" s="199" t="s">
        <v>386</v>
      </c>
      <c r="G240" s="35"/>
      <c r="H240" s="35"/>
      <c r="I240" s="200"/>
      <c r="J240" s="35"/>
      <c r="K240" s="35"/>
      <c r="L240" s="38"/>
      <c r="M240" s="201"/>
      <c r="N240" s="202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128</v>
      </c>
      <c r="AU240" s="16" t="s">
        <v>85</v>
      </c>
    </row>
    <row r="241" spans="1:65" s="13" customFormat="1">
      <c r="B241" s="203"/>
      <c r="C241" s="204"/>
      <c r="D241" s="198" t="s">
        <v>129</v>
      </c>
      <c r="E241" s="205" t="s">
        <v>1</v>
      </c>
      <c r="F241" s="206" t="s">
        <v>507</v>
      </c>
      <c r="G241" s="204"/>
      <c r="H241" s="207">
        <v>1302.4929999999999</v>
      </c>
      <c r="I241" s="208"/>
      <c r="J241" s="204"/>
      <c r="K241" s="204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129</v>
      </c>
      <c r="AU241" s="213" t="s">
        <v>85</v>
      </c>
      <c r="AV241" s="13" t="s">
        <v>87</v>
      </c>
      <c r="AW241" s="13" t="s">
        <v>34</v>
      </c>
      <c r="AX241" s="13" t="s">
        <v>85</v>
      </c>
      <c r="AY241" s="213" t="s">
        <v>119</v>
      </c>
    </row>
    <row r="242" spans="1:65" s="2" customFormat="1" ht="24.2" customHeight="1">
      <c r="A242" s="33"/>
      <c r="B242" s="34"/>
      <c r="C242" s="185" t="s">
        <v>388</v>
      </c>
      <c r="D242" s="185" t="s">
        <v>122</v>
      </c>
      <c r="E242" s="186" t="s">
        <v>389</v>
      </c>
      <c r="F242" s="187" t="s">
        <v>390</v>
      </c>
      <c r="G242" s="188" t="s">
        <v>145</v>
      </c>
      <c r="H242" s="189">
        <v>66.677000000000007</v>
      </c>
      <c r="I242" s="190"/>
      <c r="J242" s="191">
        <f>ROUND(I242*H242,2)</f>
        <v>0</v>
      </c>
      <c r="K242" s="187" t="s">
        <v>134</v>
      </c>
      <c r="L242" s="38"/>
      <c r="M242" s="192" t="s">
        <v>1</v>
      </c>
      <c r="N242" s="193" t="s">
        <v>42</v>
      </c>
      <c r="O242" s="70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6" t="s">
        <v>358</v>
      </c>
      <c r="AT242" s="196" t="s">
        <v>122</v>
      </c>
      <c r="AU242" s="196" t="s">
        <v>85</v>
      </c>
      <c r="AY242" s="16" t="s">
        <v>119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6" t="s">
        <v>85</v>
      </c>
      <c r="BK242" s="197">
        <f>ROUND(I242*H242,2)</f>
        <v>0</v>
      </c>
      <c r="BL242" s="16" t="s">
        <v>358</v>
      </c>
      <c r="BM242" s="196" t="s">
        <v>508</v>
      </c>
    </row>
    <row r="243" spans="1:65" s="2" customFormat="1" ht="68.25">
      <c r="A243" s="33"/>
      <c r="B243" s="34"/>
      <c r="C243" s="35"/>
      <c r="D243" s="198" t="s">
        <v>128</v>
      </c>
      <c r="E243" s="35"/>
      <c r="F243" s="199" t="s">
        <v>392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128</v>
      </c>
      <c r="AU243" s="16" t="s">
        <v>85</v>
      </c>
    </row>
    <row r="244" spans="1:65" s="13" customFormat="1">
      <c r="B244" s="203"/>
      <c r="C244" s="204"/>
      <c r="D244" s="198" t="s">
        <v>129</v>
      </c>
      <c r="E244" s="205" t="s">
        <v>1</v>
      </c>
      <c r="F244" s="206" t="s">
        <v>509</v>
      </c>
      <c r="G244" s="204"/>
      <c r="H244" s="207">
        <v>66.677000000000007</v>
      </c>
      <c r="I244" s="208"/>
      <c r="J244" s="204"/>
      <c r="K244" s="204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129</v>
      </c>
      <c r="AU244" s="213" t="s">
        <v>85</v>
      </c>
      <c r="AV244" s="13" t="s">
        <v>87</v>
      </c>
      <c r="AW244" s="13" t="s">
        <v>34</v>
      </c>
      <c r="AX244" s="13" t="s">
        <v>85</v>
      </c>
      <c r="AY244" s="213" t="s">
        <v>119</v>
      </c>
    </row>
    <row r="245" spans="1:65" s="2" customFormat="1" ht="24.2" customHeight="1">
      <c r="A245" s="33"/>
      <c r="B245" s="34"/>
      <c r="C245" s="185" t="s">
        <v>394</v>
      </c>
      <c r="D245" s="185" t="s">
        <v>122</v>
      </c>
      <c r="E245" s="186" t="s">
        <v>395</v>
      </c>
      <c r="F245" s="187" t="s">
        <v>396</v>
      </c>
      <c r="G245" s="188" t="s">
        <v>145</v>
      </c>
      <c r="H245" s="189">
        <v>286.779</v>
      </c>
      <c r="I245" s="190"/>
      <c r="J245" s="191">
        <f>ROUND(I245*H245,2)</f>
        <v>0</v>
      </c>
      <c r="K245" s="187" t="s">
        <v>134</v>
      </c>
      <c r="L245" s="38"/>
      <c r="M245" s="192" t="s">
        <v>1</v>
      </c>
      <c r="N245" s="193" t="s">
        <v>42</v>
      </c>
      <c r="O245" s="70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6" t="s">
        <v>358</v>
      </c>
      <c r="AT245" s="196" t="s">
        <v>122</v>
      </c>
      <c r="AU245" s="196" t="s">
        <v>85</v>
      </c>
      <c r="AY245" s="16" t="s">
        <v>119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85</v>
      </c>
      <c r="BK245" s="197">
        <f>ROUND(I245*H245,2)</f>
        <v>0</v>
      </c>
      <c r="BL245" s="16" t="s">
        <v>358</v>
      </c>
      <c r="BM245" s="196" t="s">
        <v>510</v>
      </c>
    </row>
    <row r="246" spans="1:65" s="2" customFormat="1" ht="68.25">
      <c r="A246" s="33"/>
      <c r="B246" s="34"/>
      <c r="C246" s="35"/>
      <c r="D246" s="198" t="s">
        <v>128</v>
      </c>
      <c r="E246" s="35"/>
      <c r="F246" s="199" t="s">
        <v>398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128</v>
      </c>
      <c r="AU246" s="16" t="s">
        <v>85</v>
      </c>
    </row>
    <row r="247" spans="1:65" s="13" customFormat="1">
      <c r="B247" s="203"/>
      <c r="C247" s="204"/>
      <c r="D247" s="198" t="s">
        <v>129</v>
      </c>
      <c r="E247" s="205" t="s">
        <v>1</v>
      </c>
      <c r="F247" s="206" t="s">
        <v>511</v>
      </c>
      <c r="G247" s="204"/>
      <c r="H247" s="207">
        <v>286.779</v>
      </c>
      <c r="I247" s="208"/>
      <c r="J247" s="204"/>
      <c r="K247" s="204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129</v>
      </c>
      <c r="AU247" s="213" t="s">
        <v>85</v>
      </c>
      <c r="AV247" s="13" t="s">
        <v>87</v>
      </c>
      <c r="AW247" s="13" t="s">
        <v>34</v>
      </c>
      <c r="AX247" s="13" t="s">
        <v>85</v>
      </c>
      <c r="AY247" s="213" t="s">
        <v>119</v>
      </c>
    </row>
    <row r="248" spans="1:65" s="2" customFormat="1" ht="24.2" customHeight="1">
      <c r="A248" s="33"/>
      <c r="B248" s="34"/>
      <c r="C248" s="185" t="s">
        <v>400</v>
      </c>
      <c r="D248" s="185" t="s">
        <v>122</v>
      </c>
      <c r="E248" s="186" t="s">
        <v>401</v>
      </c>
      <c r="F248" s="187" t="s">
        <v>402</v>
      </c>
      <c r="G248" s="188" t="s">
        <v>145</v>
      </c>
      <c r="H248" s="189">
        <v>1.2609999999999999</v>
      </c>
      <c r="I248" s="190"/>
      <c r="J248" s="191">
        <f>ROUND(I248*H248,2)</f>
        <v>0</v>
      </c>
      <c r="K248" s="187" t="s">
        <v>134</v>
      </c>
      <c r="L248" s="38"/>
      <c r="M248" s="192" t="s">
        <v>1</v>
      </c>
      <c r="N248" s="193" t="s">
        <v>42</v>
      </c>
      <c r="O248" s="70"/>
      <c r="P248" s="194">
        <f>O248*H248</f>
        <v>0</v>
      </c>
      <c r="Q248" s="194">
        <v>0</v>
      </c>
      <c r="R248" s="194">
        <f>Q248*H248</f>
        <v>0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358</v>
      </c>
      <c r="AT248" s="196" t="s">
        <v>122</v>
      </c>
      <c r="AU248" s="196" t="s">
        <v>85</v>
      </c>
      <c r="AY248" s="16" t="s">
        <v>119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85</v>
      </c>
      <c r="BK248" s="197">
        <f>ROUND(I248*H248,2)</f>
        <v>0</v>
      </c>
      <c r="BL248" s="16" t="s">
        <v>358</v>
      </c>
      <c r="BM248" s="196" t="s">
        <v>512</v>
      </c>
    </row>
    <row r="249" spans="1:65" s="2" customFormat="1" ht="68.25">
      <c r="A249" s="33"/>
      <c r="B249" s="34"/>
      <c r="C249" s="35"/>
      <c r="D249" s="198" t="s">
        <v>128</v>
      </c>
      <c r="E249" s="35"/>
      <c r="F249" s="199" t="s">
        <v>404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128</v>
      </c>
      <c r="AU249" s="16" t="s">
        <v>85</v>
      </c>
    </row>
    <row r="250" spans="1:65" s="13" customFormat="1">
      <c r="B250" s="203"/>
      <c r="C250" s="204"/>
      <c r="D250" s="198" t="s">
        <v>129</v>
      </c>
      <c r="E250" s="205" t="s">
        <v>1</v>
      </c>
      <c r="F250" s="206" t="s">
        <v>513</v>
      </c>
      <c r="G250" s="204"/>
      <c r="H250" s="207">
        <v>1.2609999999999999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129</v>
      </c>
      <c r="AU250" s="213" t="s">
        <v>85</v>
      </c>
      <c r="AV250" s="13" t="s">
        <v>87</v>
      </c>
      <c r="AW250" s="13" t="s">
        <v>34</v>
      </c>
      <c r="AX250" s="13" t="s">
        <v>85</v>
      </c>
      <c r="AY250" s="213" t="s">
        <v>119</v>
      </c>
    </row>
    <row r="251" spans="1:65" s="2" customFormat="1" ht="37.9" customHeight="1">
      <c r="A251" s="33"/>
      <c r="B251" s="34"/>
      <c r="C251" s="185" t="s">
        <v>406</v>
      </c>
      <c r="D251" s="185" t="s">
        <v>122</v>
      </c>
      <c r="E251" s="186" t="s">
        <v>407</v>
      </c>
      <c r="F251" s="187" t="s">
        <v>408</v>
      </c>
      <c r="G251" s="188" t="s">
        <v>140</v>
      </c>
      <c r="H251" s="189">
        <v>1</v>
      </c>
      <c r="I251" s="190"/>
      <c r="J251" s="191">
        <f>ROUND(I251*H251,2)</f>
        <v>0</v>
      </c>
      <c r="K251" s="187" t="s">
        <v>134</v>
      </c>
      <c r="L251" s="38"/>
      <c r="M251" s="192" t="s">
        <v>1</v>
      </c>
      <c r="N251" s="193" t="s">
        <v>42</v>
      </c>
      <c r="O251" s="70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126</v>
      </c>
      <c r="AT251" s="196" t="s">
        <v>122</v>
      </c>
      <c r="AU251" s="196" t="s">
        <v>85</v>
      </c>
      <c r="AY251" s="16" t="s">
        <v>119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85</v>
      </c>
      <c r="BK251" s="197">
        <f>ROUND(I251*H251,2)</f>
        <v>0</v>
      </c>
      <c r="BL251" s="16" t="s">
        <v>126</v>
      </c>
      <c r="BM251" s="196" t="s">
        <v>514</v>
      </c>
    </row>
    <row r="252" spans="1:65" s="2" customFormat="1" ht="68.25">
      <c r="A252" s="33"/>
      <c r="B252" s="34"/>
      <c r="C252" s="35"/>
      <c r="D252" s="198" t="s">
        <v>128</v>
      </c>
      <c r="E252" s="35"/>
      <c r="F252" s="199" t="s">
        <v>410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128</v>
      </c>
      <c r="AU252" s="16" t="s">
        <v>85</v>
      </c>
    </row>
    <row r="253" spans="1:65" s="13" customFormat="1">
      <c r="B253" s="203"/>
      <c r="C253" s="204"/>
      <c r="D253" s="198" t="s">
        <v>129</v>
      </c>
      <c r="E253" s="205" t="s">
        <v>1</v>
      </c>
      <c r="F253" s="206" t="s">
        <v>515</v>
      </c>
      <c r="G253" s="204"/>
      <c r="H253" s="207">
        <v>1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129</v>
      </c>
      <c r="AU253" s="213" t="s">
        <v>85</v>
      </c>
      <c r="AV253" s="13" t="s">
        <v>87</v>
      </c>
      <c r="AW253" s="13" t="s">
        <v>34</v>
      </c>
      <c r="AX253" s="13" t="s">
        <v>85</v>
      </c>
      <c r="AY253" s="213" t="s">
        <v>119</v>
      </c>
    </row>
    <row r="254" spans="1:65" s="2" customFormat="1" ht="37.9" customHeight="1">
      <c r="A254" s="33"/>
      <c r="B254" s="34"/>
      <c r="C254" s="185" t="s">
        <v>412</v>
      </c>
      <c r="D254" s="185" t="s">
        <v>122</v>
      </c>
      <c r="E254" s="186" t="s">
        <v>413</v>
      </c>
      <c r="F254" s="187" t="s">
        <v>414</v>
      </c>
      <c r="G254" s="188" t="s">
        <v>145</v>
      </c>
      <c r="H254" s="189">
        <v>1.3</v>
      </c>
      <c r="I254" s="190"/>
      <c r="J254" s="191">
        <f>ROUND(I254*H254,2)</f>
        <v>0</v>
      </c>
      <c r="K254" s="187" t="s">
        <v>134</v>
      </c>
      <c r="L254" s="38"/>
      <c r="M254" s="192" t="s">
        <v>1</v>
      </c>
      <c r="N254" s="193" t="s">
        <v>42</v>
      </c>
      <c r="O254" s="70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6" t="s">
        <v>126</v>
      </c>
      <c r="AT254" s="196" t="s">
        <v>122</v>
      </c>
      <c r="AU254" s="196" t="s">
        <v>85</v>
      </c>
      <c r="AY254" s="16" t="s">
        <v>119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6" t="s">
        <v>85</v>
      </c>
      <c r="BK254" s="197">
        <f>ROUND(I254*H254,2)</f>
        <v>0</v>
      </c>
      <c r="BL254" s="16" t="s">
        <v>126</v>
      </c>
      <c r="BM254" s="196" t="s">
        <v>516</v>
      </c>
    </row>
    <row r="255" spans="1:65" s="2" customFormat="1" ht="68.25">
      <c r="A255" s="33"/>
      <c r="B255" s="34"/>
      <c r="C255" s="35"/>
      <c r="D255" s="198" t="s">
        <v>128</v>
      </c>
      <c r="E255" s="35"/>
      <c r="F255" s="199" t="s">
        <v>416</v>
      </c>
      <c r="G255" s="35"/>
      <c r="H255" s="35"/>
      <c r="I255" s="200"/>
      <c r="J255" s="35"/>
      <c r="K255" s="35"/>
      <c r="L255" s="38"/>
      <c r="M255" s="201"/>
      <c r="N255" s="202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128</v>
      </c>
      <c r="AU255" s="16" t="s">
        <v>85</v>
      </c>
    </row>
    <row r="256" spans="1:65" s="13" customFormat="1">
      <c r="B256" s="203"/>
      <c r="C256" s="204"/>
      <c r="D256" s="198" t="s">
        <v>129</v>
      </c>
      <c r="E256" s="205" t="s">
        <v>1</v>
      </c>
      <c r="F256" s="206" t="s">
        <v>417</v>
      </c>
      <c r="G256" s="204"/>
      <c r="H256" s="207">
        <v>1.3</v>
      </c>
      <c r="I256" s="208"/>
      <c r="J256" s="204"/>
      <c r="K256" s="204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129</v>
      </c>
      <c r="AU256" s="213" t="s">
        <v>85</v>
      </c>
      <c r="AV256" s="13" t="s">
        <v>87</v>
      </c>
      <c r="AW256" s="13" t="s">
        <v>34</v>
      </c>
      <c r="AX256" s="13" t="s">
        <v>85</v>
      </c>
      <c r="AY256" s="213" t="s">
        <v>119</v>
      </c>
    </row>
    <row r="257" spans="1:65" s="2" customFormat="1" ht="24.2" customHeight="1">
      <c r="A257" s="33"/>
      <c r="B257" s="34"/>
      <c r="C257" s="185" t="s">
        <v>418</v>
      </c>
      <c r="D257" s="185" t="s">
        <v>122</v>
      </c>
      <c r="E257" s="186" t="s">
        <v>419</v>
      </c>
      <c r="F257" s="187" t="s">
        <v>420</v>
      </c>
      <c r="G257" s="188" t="s">
        <v>140</v>
      </c>
      <c r="H257" s="189">
        <v>8</v>
      </c>
      <c r="I257" s="190"/>
      <c r="J257" s="191">
        <f>ROUND(I257*H257,2)</f>
        <v>0</v>
      </c>
      <c r="K257" s="187" t="s">
        <v>134</v>
      </c>
      <c r="L257" s="38"/>
      <c r="M257" s="192" t="s">
        <v>1</v>
      </c>
      <c r="N257" s="193" t="s">
        <v>42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126</v>
      </c>
      <c r="AT257" s="196" t="s">
        <v>122</v>
      </c>
      <c r="AU257" s="196" t="s">
        <v>85</v>
      </c>
      <c r="AY257" s="16" t="s">
        <v>119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85</v>
      </c>
      <c r="BK257" s="197">
        <f>ROUND(I257*H257,2)</f>
        <v>0</v>
      </c>
      <c r="BL257" s="16" t="s">
        <v>126</v>
      </c>
      <c r="BM257" s="196" t="s">
        <v>517</v>
      </c>
    </row>
    <row r="258" spans="1:65" s="2" customFormat="1" ht="29.25">
      <c r="A258" s="33"/>
      <c r="B258" s="34"/>
      <c r="C258" s="35"/>
      <c r="D258" s="198" t="s">
        <v>128</v>
      </c>
      <c r="E258" s="35"/>
      <c r="F258" s="199" t="s">
        <v>422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128</v>
      </c>
      <c r="AU258" s="16" t="s">
        <v>85</v>
      </c>
    </row>
    <row r="259" spans="1:65" s="13" customFormat="1">
      <c r="B259" s="203"/>
      <c r="C259" s="204"/>
      <c r="D259" s="198" t="s">
        <v>129</v>
      </c>
      <c r="E259" s="205" t="s">
        <v>1</v>
      </c>
      <c r="F259" s="206" t="s">
        <v>423</v>
      </c>
      <c r="G259" s="204"/>
      <c r="H259" s="207">
        <v>8</v>
      </c>
      <c r="I259" s="208"/>
      <c r="J259" s="204"/>
      <c r="K259" s="204"/>
      <c r="L259" s="209"/>
      <c r="M259" s="235"/>
      <c r="N259" s="236"/>
      <c r="O259" s="236"/>
      <c r="P259" s="236"/>
      <c r="Q259" s="236"/>
      <c r="R259" s="236"/>
      <c r="S259" s="236"/>
      <c r="T259" s="237"/>
      <c r="AT259" s="213" t="s">
        <v>129</v>
      </c>
      <c r="AU259" s="213" t="s">
        <v>85</v>
      </c>
      <c r="AV259" s="13" t="s">
        <v>87</v>
      </c>
      <c r="AW259" s="13" t="s">
        <v>34</v>
      </c>
      <c r="AX259" s="13" t="s">
        <v>85</v>
      </c>
      <c r="AY259" s="213" t="s">
        <v>119</v>
      </c>
    </row>
    <row r="260" spans="1:65" s="2" customFormat="1" ht="6.95" customHeight="1">
      <c r="A260" s="33"/>
      <c r="B260" s="53"/>
      <c r="C260" s="54"/>
      <c r="D260" s="54"/>
      <c r="E260" s="54"/>
      <c r="F260" s="54"/>
      <c r="G260" s="54"/>
      <c r="H260" s="54"/>
      <c r="I260" s="54"/>
      <c r="J260" s="54"/>
      <c r="K260" s="54"/>
      <c r="L260" s="38"/>
      <c r="M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</row>
  </sheetData>
  <sheetProtection algorithmName="SHA-512" hashValue="iJlXAOukSPkjlr/UDgFzP+94nERMK0KKEAL0xPrdy1cuTtbUNYawKAmcEpPftOoqf8tObL+icdrjTLQkyYNQcQ==" saltValue="ULLqDu5O78ADkQ0IPcijbol521WtfIX01n2jVxitNoVO4Ug8ZJVD/36XDj8P/6WHjQyyx+Hpd+e4hQdG/6M0Eg==" spinCount="100000" sheet="1" objects="1" scenarios="1" formatColumns="0" formatRows="0" autoFilter="0"/>
  <autoFilter ref="C118:K25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87</v>
      </c>
    </row>
    <row r="4" spans="1:46" s="1" customFormat="1" ht="24.95" customHeight="1">
      <c r="B4" s="19"/>
      <c r="D4" s="109" t="s">
        <v>93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3" t="str">
        <f>'Rekapitulace stavby'!K6</f>
        <v>Oprava staničních kolejí v žst. Dětřichov, Milotice, Moravský Beroun na trati č. 310</v>
      </c>
      <c r="F7" s="284"/>
      <c r="G7" s="284"/>
      <c r="H7" s="284"/>
      <c r="L7" s="19"/>
    </row>
    <row r="8" spans="1:46" s="2" customFormat="1" ht="12" customHeight="1">
      <c r="A8" s="33"/>
      <c r="B8" s="38"/>
      <c r="C8" s="33"/>
      <c r="D8" s="111" t="s">
        <v>94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5" t="s">
        <v>518</v>
      </c>
      <c r="F9" s="286"/>
      <c r="G9" s="286"/>
      <c r="H9" s="28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20. 8. 2020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7" t="str">
        <f>'Rekapitulace stavby'!E14</f>
        <v>Vyplň údaj</v>
      </c>
      <c r="F18" s="288"/>
      <c r="G18" s="288"/>
      <c r="H18" s="288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28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35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28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9" t="s">
        <v>1</v>
      </c>
      <c r="F27" s="289"/>
      <c r="G27" s="289"/>
      <c r="H27" s="28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ROUND((SUM(BE117:BE137)),  2)</f>
        <v>0</v>
      </c>
      <c r="G33" s="33"/>
      <c r="H33" s="33"/>
      <c r="I33" s="123">
        <v>0.21</v>
      </c>
      <c r="J33" s="122">
        <f>ROUND(((SUM(BE117:BE137))*I33),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ROUND((SUM(BF117:BF137)),  2)</f>
        <v>0</v>
      </c>
      <c r="G34" s="33"/>
      <c r="H34" s="33"/>
      <c r="I34" s="123">
        <v>0.15</v>
      </c>
      <c r="J34" s="122">
        <f>ROUND(((SUM(BF117:BF137))*I34),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ROUND((SUM(BG117:BG137)),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ROUND((SUM(BH117:BH137)),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ROUND((SUM(BI117:BI137)),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50</v>
      </c>
      <c r="E50" s="132"/>
      <c r="F50" s="132"/>
      <c r="G50" s="131" t="s">
        <v>51</v>
      </c>
      <c r="H50" s="132"/>
      <c r="I50" s="132"/>
      <c r="J50" s="132"/>
      <c r="K50" s="132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3" t="s">
        <v>52</v>
      </c>
      <c r="E61" s="134"/>
      <c r="F61" s="135" t="s">
        <v>53</v>
      </c>
      <c r="G61" s="133" t="s">
        <v>52</v>
      </c>
      <c r="H61" s="134"/>
      <c r="I61" s="134"/>
      <c r="J61" s="136" t="s">
        <v>53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1" t="s">
        <v>54</v>
      </c>
      <c r="E65" s="137"/>
      <c r="F65" s="137"/>
      <c r="G65" s="131" t="s">
        <v>55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3" t="s">
        <v>52</v>
      </c>
      <c r="E76" s="134"/>
      <c r="F76" s="135" t="s">
        <v>53</v>
      </c>
      <c r="G76" s="133" t="s">
        <v>52</v>
      </c>
      <c r="H76" s="134"/>
      <c r="I76" s="134"/>
      <c r="J76" s="136" t="s">
        <v>53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1" t="str">
        <f>E7</f>
        <v>Oprava staničních kolejí v žst. Dětřichov, Milotice, Moravský Beroun na trati č. 310</v>
      </c>
      <c r="F85" s="282"/>
      <c r="G85" s="282"/>
      <c r="H85" s="28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94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0" t="str">
        <f>E9</f>
        <v>VON - Oprava staničních kolejí v žst. Dětřichov, Milotice, Moravský Beroun na trati č. 310</v>
      </c>
      <c r="F87" s="280"/>
      <c r="G87" s="280"/>
      <c r="H87" s="280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Bruntál</v>
      </c>
      <c r="G89" s="35"/>
      <c r="H89" s="35"/>
      <c r="I89" s="28" t="s">
        <v>22</v>
      </c>
      <c r="J89" s="65" t="str">
        <f>IF(J12="","",J12)</f>
        <v>20. 8. 2020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97</v>
      </c>
      <c r="D94" s="143"/>
      <c r="E94" s="143"/>
      <c r="F94" s="143"/>
      <c r="G94" s="143"/>
      <c r="H94" s="143"/>
      <c r="I94" s="143"/>
      <c r="J94" s="144" t="s">
        <v>98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99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100</v>
      </c>
    </row>
    <row r="97" spans="1:31" s="9" customFormat="1" ht="24.95" customHeight="1">
      <c r="B97" s="146"/>
      <c r="C97" s="147"/>
      <c r="D97" s="148" t="s">
        <v>519</v>
      </c>
      <c r="E97" s="149"/>
      <c r="F97" s="149"/>
      <c r="G97" s="149"/>
      <c r="H97" s="149"/>
      <c r="I97" s="149"/>
      <c r="J97" s="150">
        <f>J118</f>
        <v>0</v>
      </c>
      <c r="K97" s="147"/>
      <c r="L97" s="151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104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81" t="str">
        <f>E7</f>
        <v>Oprava staničních kolejí v žst. Dětřichov, Milotice, Moravský Beroun na trati č. 310</v>
      </c>
      <c r="F107" s="282"/>
      <c r="G107" s="282"/>
      <c r="H107" s="282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50" t="str">
        <f>E9</f>
        <v>VON - Oprava staničních kolejí v žst. Dětřichov, Milotice, Moravský Beroun na trati č. 310</v>
      </c>
      <c r="F109" s="280"/>
      <c r="G109" s="280"/>
      <c r="H109" s="280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Bruntál</v>
      </c>
      <c r="G111" s="35"/>
      <c r="H111" s="35"/>
      <c r="I111" s="28" t="s">
        <v>22</v>
      </c>
      <c r="J111" s="65" t="str">
        <f>IF(J12="","",J12)</f>
        <v>20. 8. 2020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28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28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58"/>
      <c r="B116" s="159"/>
      <c r="C116" s="160" t="s">
        <v>105</v>
      </c>
      <c r="D116" s="161" t="s">
        <v>62</v>
      </c>
      <c r="E116" s="161" t="s">
        <v>58</v>
      </c>
      <c r="F116" s="161" t="s">
        <v>59</v>
      </c>
      <c r="G116" s="161" t="s">
        <v>106</v>
      </c>
      <c r="H116" s="161" t="s">
        <v>107</v>
      </c>
      <c r="I116" s="161" t="s">
        <v>108</v>
      </c>
      <c r="J116" s="161" t="s">
        <v>98</v>
      </c>
      <c r="K116" s="162" t="s">
        <v>109</v>
      </c>
      <c r="L116" s="163"/>
      <c r="M116" s="74" t="s">
        <v>1</v>
      </c>
      <c r="N116" s="75" t="s">
        <v>41</v>
      </c>
      <c r="O116" s="75" t="s">
        <v>110</v>
      </c>
      <c r="P116" s="75" t="s">
        <v>111</v>
      </c>
      <c r="Q116" s="75" t="s">
        <v>112</v>
      </c>
      <c r="R116" s="75" t="s">
        <v>113</v>
      </c>
      <c r="S116" s="75" t="s">
        <v>114</v>
      </c>
      <c r="T116" s="76" t="s">
        <v>115</v>
      </c>
      <c r="U116" s="158"/>
      <c r="V116" s="158"/>
      <c r="W116" s="158"/>
      <c r="X116" s="158"/>
      <c r="Y116" s="158"/>
      <c r="Z116" s="158"/>
      <c r="AA116" s="158"/>
      <c r="AB116" s="158"/>
      <c r="AC116" s="158"/>
      <c r="AD116" s="158"/>
      <c r="AE116" s="158"/>
    </row>
    <row r="117" spans="1:65" s="2" customFormat="1" ht="22.9" customHeight="1">
      <c r="A117" s="33"/>
      <c r="B117" s="34"/>
      <c r="C117" s="81" t="s">
        <v>116</v>
      </c>
      <c r="D117" s="35"/>
      <c r="E117" s="35"/>
      <c r="F117" s="35"/>
      <c r="G117" s="35"/>
      <c r="H117" s="35"/>
      <c r="I117" s="35"/>
      <c r="J117" s="164">
        <f>BK117</f>
        <v>0</v>
      </c>
      <c r="K117" s="35"/>
      <c r="L117" s="38"/>
      <c r="M117" s="77"/>
      <c r="N117" s="165"/>
      <c r="O117" s="78"/>
      <c r="P117" s="166">
        <f>P118</f>
        <v>0</v>
      </c>
      <c r="Q117" s="78"/>
      <c r="R117" s="166">
        <f>R118</f>
        <v>0</v>
      </c>
      <c r="S117" s="78"/>
      <c r="T117" s="167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100</v>
      </c>
      <c r="BK117" s="168">
        <f>BK118</f>
        <v>0</v>
      </c>
    </row>
    <row r="118" spans="1:65" s="12" customFormat="1" ht="25.9" customHeight="1">
      <c r="B118" s="169"/>
      <c r="C118" s="170"/>
      <c r="D118" s="171" t="s">
        <v>76</v>
      </c>
      <c r="E118" s="172" t="s">
        <v>520</v>
      </c>
      <c r="F118" s="172" t="s">
        <v>521</v>
      </c>
      <c r="G118" s="170"/>
      <c r="H118" s="170"/>
      <c r="I118" s="173"/>
      <c r="J118" s="174">
        <f>BK118</f>
        <v>0</v>
      </c>
      <c r="K118" s="170"/>
      <c r="L118" s="175"/>
      <c r="M118" s="176"/>
      <c r="N118" s="177"/>
      <c r="O118" s="177"/>
      <c r="P118" s="178">
        <f>SUM(P119:P137)</f>
        <v>0</v>
      </c>
      <c r="Q118" s="177"/>
      <c r="R118" s="178">
        <f>SUM(R119:R137)</f>
        <v>0</v>
      </c>
      <c r="S118" s="177"/>
      <c r="T118" s="179">
        <f>SUM(T119:T137)</f>
        <v>0</v>
      </c>
      <c r="AR118" s="180" t="s">
        <v>120</v>
      </c>
      <c r="AT118" s="181" t="s">
        <v>76</v>
      </c>
      <c r="AU118" s="181" t="s">
        <v>77</v>
      </c>
      <c r="AY118" s="180" t="s">
        <v>119</v>
      </c>
      <c r="BK118" s="182">
        <f>SUM(BK119:BK137)</f>
        <v>0</v>
      </c>
    </row>
    <row r="119" spans="1:65" s="2" customFormat="1" ht="24.2" customHeight="1">
      <c r="A119" s="33"/>
      <c r="B119" s="34"/>
      <c r="C119" s="185" t="s">
        <v>85</v>
      </c>
      <c r="D119" s="185" t="s">
        <v>122</v>
      </c>
      <c r="E119" s="186" t="s">
        <v>522</v>
      </c>
      <c r="F119" s="187" t="s">
        <v>523</v>
      </c>
      <c r="G119" s="188" t="s">
        <v>524</v>
      </c>
      <c r="H119" s="189">
        <v>16</v>
      </c>
      <c r="I119" s="190"/>
      <c r="J119" s="191">
        <f>ROUND(I119*H119,2)</f>
        <v>0</v>
      </c>
      <c r="K119" s="187" t="s">
        <v>134</v>
      </c>
      <c r="L119" s="38"/>
      <c r="M119" s="192" t="s">
        <v>1</v>
      </c>
      <c r="N119" s="193" t="s">
        <v>42</v>
      </c>
      <c r="O119" s="70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96" t="s">
        <v>126</v>
      </c>
      <c r="AT119" s="196" t="s">
        <v>122</v>
      </c>
      <c r="AU119" s="196" t="s">
        <v>85</v>
      </c>
      <c r="AY119" s="16" t="s">
        <v>119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6" t="s">
        <v>85</v>
      </c>
      <c r="BK119" s="197">
        <f>ROUND(I119*H119,2)</f>
        <v>0</v>
      </c>
      <c r="BL119" s="16" t="s">
        <v>126</v>
      </c>
      <c r="BM119" s="196" t="s">
        <v>525</v>
      </c>
    </row>
    <row r="120" spans="1:65" s="2" customFormat="1" ht="29.25">
      <c r="A120" s="33"/>
      <c r="B120" s="34"/>
      <c r="C120" s="35"/>
      <c r="D120" s="198" t="s">
        <v>128</v>
      </c>
      <c r="E120" s="35"/>
      <c r="F120" s="199" t="s">
        <v>526</v>
      </c>
      <c r="G120" s="35"/>
      <c r="H120" s="35"/>
      <c r="I120" s="200"/>
      <c r="J120" s="35"/>
      <c r="K120" s="35"/>
      <c r="L120" s="38"/>
      <c r="M120" s="201"/>
      <c r="N120" s="202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128</v>
      </c>
      <c r="AU120" s="16" t="s">
        <v>85</v>
      </c>
    </row>
    <row r="121" spans="1:65" s="2" customFormat="1" ht="37.9" customHeight="1">
      <c r="A121" s="33"/>
      <c r="B121" s="34"/>
      <c r="C121" s="185" t="s">
        <v>87</v>
      </c>
      <c r="D121" s="185" t="s">
        <v>122</v>
      </c>
      <c r="E121" s="186" t="s">
        <v>527</v>
      </c>
      <c r="F121" s="187" t="s">
        <v>528</v>
      </c>
      <c r="G121" s="188" t="s">
        <v>529</v>
      </c>
      <c r="H121" s="238">
        <v>0.01</v>
      </c>
      <c r="I121" s="190"/>
      <c r="J121" s="191">
        <f>ROUND(I121*H121,2)</f>
        <v>0</v>
      </c>
      <c r="K121" s="187" t="s">
        <v>134</v>
      </c>
      <c r="L121" s="38"/>
      <c r="M121" s="192" t="s">
        <v>1</v>
      </c>
      <c r="N121" s="193" t="s">
        <v>42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126</v>
      </c>
      <c r="AT121" s="196" t="s">
        <v>122</v>
      </c>
      <c r="AU121" s="196" t="s">
        <v>85</v>
      </c>
      <c r="AY121" s="16" t="s">
        <v>119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85</v>
      </c>
      <c r="BK121" s="197">
        <f>ROUND(I121*H121,2)</f>
        <v>0</v>
      </c>
      <c r="BL121" s="16" t="s">
        <v>126</v>
      </c>
      <c r="BM121" s="196" t="s">
        <v>530</v>
      </c>
    </row>
    <row r="122" spans="1:65" s="2" customFormat="1" ht="19.5">
      <c r="A122" s="33"/>
      <c r="B122" s="34"/>
      <c r="C122" s="35"/>
      <c r="D122" s="198" t="s">
        <v>128</v>
      </c>
      <c r="E122" s="35"/>
      <c r="F122" s="199" t="s">
        <v>528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128</v>
      </c>
      <c r="AU122" s="16" t="s">
        <v>85</v>
      </c>
    </row>
    <row r="123" spans="1:65" s="2" customFormat="1" ht="24.2" customHeight="1">
      <c r="A123" s="33"/>
      <c r="B123" s="34"/>
      <c r="C123" s="185" t="s">
        <v>137</v>
      </c>
      <c r="D123" s="185" t="s">
        <v>122</v>
      </c>
      <c r="E123" s="186" t="s">
        <v>531</v>
      </c>
      <c r="F123" s="187" t="s">
        <v>532</v>
      </c>
      <c r="G123" s="188" t="s">
        <v>182</v>
      </c>
      <c r="H123" s="189">
        <v>1.347</v>
      </c>
      <c r="I123" s="190"/>
      <c r="J123" s="191">
        <f>ROUND(I123*H123,2)</f>
        <v>0</v>
      </c>
      <c r="K123" s="187" t="s">
        <v>134</v>
      </c>
      <c r="L123" s="38"/>
      <c r="M123" s="192" t="s">
        <v>1</v>
      </c>
      <c r="N123" s="193" t="s">
        <v>42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126</v>
      </c>
      <c r="AT123" s="196" t="s">
        <v>122</v>
      </c>
      <c r="AU123" s="196" t="s">
        <v>85</v>
      </c>
      <c r="AY123" s="16" t="s">
        <v>119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85</v>
      </c>
      <c r="BK123" s="197">
        <f>ROUND(I123*H123,2)</f>
        <v>0</v>
      </c>
      <c r="BL123" s="16" t="s">
        <v>126</v>
      </c>
      <c r="BM123" s="196" t="s">
        <v>533</v>
      </c>
    </row>
    <row r="124" spans="1:65" s="2" customFormat="1">
      <c r="A124" s="33"/>
      <c r="B124" s="34"/>
      <c r="C124" s="35"/>
      <c r="D124" s="198" t="s">
        <v>128</v>
      </c>
      <c r="E124" s="35"/>
      <c r="F124" s="199" t="s">
        <v>532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128</v>
      </c>
      <c r="AU124" s="16" t="s">
        <v>85</v>
      </c>
    </row>
    <row r="125" spans="1:65" s="13" customFormat="1">
      <c r="B125" s="203"/>
      <c r="C125" s="204"/>
      <c r="D125" s="198" t="s">
        <v>129</v>
      </c>
      <c r="E125" s="205" t="s">
        <v>1</v>
      </c>
      <c r="F125" s="206" t="s">
        <v>534</v>
      </c>
      <c r="G125" s="204"/>
      <c r="H125" s="207">
        <v>1.347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129</v>
      </c>
      <c r="AU125" s="213" t="s">
        <v>85</v>
      </c>
      <c r="AV125" s="13" t="s">
        <v>87</v>
      </c>
      <c r="AW125" s="13" t="s">
        <v>34</v>
      </c>
      <c r="AX125" s="13" t="s">
        <v>85</v>
      </c>
      <c r="AY125" s="213" t="s">
        <v>119</v>
      </c>
    </row>
    <row r="126" spans="1:65" s="2" customFormat="1" ht="24.2" customHeight="1">
      <c r="A126" s="33"/>
      <c r="B126" s="34"/>
      <c r="C126" s="185" t="s">
        <v>126</v>
      </c>
      <c r="D126" s="185" t="s">
        <v>122</v>
      </c>
      <c r="E126" s="186" t="s">
        <v>535</v>
      </c>
      <c r="F126" s="187" t="s">
        <v>536</v>
      </c>
      <c r="G126" s="188" t="s">
        <v>182</v>
      </c>
      <c r="H126" s="189">
        <v>1.347</v>
      </c>
      <c r="I126" s="190"/>
      <c r="J126" s="191">
        <f>ROUND(I126*H126,2)</f>
        <v>0</v>
      </c>
      <c r="K126" s="187" t="s">
        <v>134</v>
      </c>
      <c r="L126" s="38"/>
      <c r="M126" s="192" t="s">
        <v>1</v>
      </c>
      <c r="N126" s="193" t="s">
        <v>42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126</v>
      </c>
      <c r="AT126" s="196" t="s">
        <v>122</v>
      </c>
      <c r="AU126" s="196" t="s">
        <v>85</v>
      </c>
      <c r="AY126" s="16" t="s">
        <v>119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85</v>
      </c>
      <c r="BK126" s="197">
        <f>ROUND(I126*H126,2)</f>
        <v>0</v>
      </c>
      <c r="BL126" s="16" t="s">
        <v>126</v>
      </c>
      <c r="BM126" s="196" t="s">
        <v>537</v>
      </c>
    </row>
    <row r="127" spans="1:65" s="2" customFormat="1">
      <c r="A127" s="33"/>
      <c r="B127" s="34"/>
      <c r="C127" s="35"/>
      <c r="D127" s="198" t="s">
        <v>128</v>
      </c>
      <c r="E127" s="35"/>
      <c r="F127" s="199" t="s">
        <v>536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128</v>
      </c>
      <c r="AU127" s="16" t="s">
        <v>85</v>
      </c>
    </row>
    <row r="128" spans="1:65" s="13" customFormat="1">
      <c r="B128" s="203"/>
      <c r="C128" s="204"/>
      <c r="D128" s="198" t="s">
        <v>129</v>
      </c>
      <c r="E128" s="205" t="s">
        <v>1</v>
      </c>
      <c r="F128" s="206" t="s">
        <v>534</v>
      </c>
      <c r="G128" s="204"/>
      <c r="H128" s="207">
        <v>1.347</v>
      </c>
      <c r="I128" s="208"/>
      <c r="J128" s="204"/>
      <c r="K128" s="204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129</v>
      </c>
      <c r="AU128" s="213" t="s">
        <v>85</v>
      </c>
      <c r="AV128" s="13" t="s">
        <v>87</v>
      </c>
      <c r="AW128" s="13" t="s">
        <v>34</v>
      </c>
      <c r="AX128" s="13" t="s">
        <v>85</v>
      </c>
      <c r="AY128" s="213" t="s">
        <v>119</v>
      </c>
    </row>
    <row r="129" spans="1:65" s="2" customFormat="1" ht="24.2" customHeight="1">
      <c r="A129" s="33"/>
      <c r="B129" s="34"/>
      <c r="C129" s="185" t="s">
        <v>120</v>
      </c>
      <c r="D129" s="185" t="s">
        <v>122</v>
      </c>
      <c r="E129" s="186" t="s">
        <v>538</v>
      </c>
      <c r="F129" s="187" t="s">
        <v>539</v>
      </c>
      <c r="G129" s="188" t="s">
        <v>182</v>
      </c>
      <c r="H129" s="189">
        <v>1.347</v>
      </c>
      <c r="I129" s="190"/>
      <c r="J129" s="191">
        <f>ROUND(I129*H129,2)</f>
        <v>0</v>
      </c>
      <c r="K129" s="187" t="s">
        <v>134</v>
      </c>
      <c r="L129" s="38"/>
      <c r="M129" s="192" t="s">
        <v>1</v>
      </c>
      <c r="N129" s="193" t="s">
        <v>42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126</v>
      </c>
      <c r="AT129" s="196" t="s">
        <v>122</v>
      </c>
      <c r="AU129" s="196" t="s">
        <v>85</v>
      </c>
      <c r="AY129" s="16" t="s">
        <v>119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85</v>
      </c>
      <c r="BK129" s="197">
        <f>ROUND(I129*H129,2)</f>
        <v>0</v>
      </c>
      <c r="BL129" s="16" t="s">
        <v>126</v>
      </c>
      <c r="BM129" s="196" t="s">
        <v>540</v>
      </c>
    </row>
    <row r="130" spans="1:65" s="2" customFormat="1">
      <c r="A130" s="33"/>
      <c r="B130" s="34"/>
      <c r="C130" s="35"/>
      <c r="D130" s="198" t="s">
        <v>128</v>
      </c>
      <c r="E130" s="35"/>
      <c r="F130" s="199" t="s">
        <v>539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128</v>
      </c>
      <c r="AU130" s="16" t="s">
        <v>85</v>
      </c>
    </row>
    <row r="131" spans="1:65" s="13" customFormat="1">
      <c r="B131" s="203"/>
      <c r="C131" s="204"/>
      <c r="D131" s="198" t="s">
        <v>129</v>
      </c>
      <c r="E131" s="205" t="s">
        <v>1</v>
      </c>
      <c r="F131" s="206" t="s">
        <v>534</v>
      </c>
      <c r="G131" s="204"/>
      <c r="H131" s="207">
        <v>1.347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129</v>
      </c>
      <c r="AU131" s="213" t="s">
        <v>85</v>
      </c>
      <c r="AV131" s="13" t="s">
        <v>87</v>
      </c>
      <c r="AW131" s="13" t="s">
        <v>34</v>
      </c>
      <c r="AX131" s="13" t="s">
        <v>85</v>
      </c>
      <c r="AY131" s="213" t="s">
        <v>119</v>
      </c>
    </row>
    <row r="132" spans="1:65" s="2" customFormat="1" ht="24.2" customHeight="1">
      <c r="A132" s="33"/>
      <c r="B132" s="34"/>
      <c r="C132" s="185" t="s">
        <v>154</v>
      </c>
      <c r="D132" s="185" t="s">
        <v>122</v>
      </c>
      <c r="E132" s="186" t="s">
        <v>541</v>
      </c>
      <c r="F132" s="187" t="s">
        <v>542</v>
      </c>
      <c r="G132" s="188" t="s">
        <v>182</v>
      </c>
      <c r="H132" s="189">
        <v>3.0489999999999999</v>
      </c>
      <c r="I132" s="190"/>
      <c r="J132" s="191">
        <f>ROUND(I132*H132,2)</f>
        <v>0</v>
      </c>
      <c r="K132" s="187" t="s">
        <v>134</v>
      </c>
      <c r="L132" s="38"/>
      <c r="M132" s="192" t="s">
        <v>1</v>
      </c>
      <c r="N132" s="193" t="s">
        <v>42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126</v>
      </c>
      <c r="AT132" s="196" t="s">
        <v>122</v>
      </c>
      <c r="AU132" s="196" t="s">
        <v>85</v>
      </c>
      <c r="AY132" s="16" t="s">
        <v>119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85</v>
      </c>
      <c r="BK132" s="197">
        <f>ROUND(I132*H132,2)</f>
        <v>0</v>
      </c>
      <c r="BL132" s="16" t="s">
        <v>126</v>
      </c>
      <c r="BM132" s="196" t="s">
        <v>543</v>
      </c>
    </row>
    <row r="133" spans="1:65" s="2" customFormat="1" ht="39">
      <c r="A133" s="33"/>
      <c r="B133" s="34"/>
      <c r="C133" s="35"/>
      <c r="D133" s="198" t="s">
        <v>128</v>
      </c>
      <c r="E133" s="35"/>
      <c r="F133" s="199" t="s">
        <v>544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128</v>
      </c>
      <c r="AU133" s="16" t="s">
        <v>85</v>
      </c>
    </row>
    <row r="134" spans="1:65" s="13" customFormat="1">
      <c r="B134" s="203"/>
      <c r="C134" s="204"/>
      <c r="D134" s="198" t="s">
        <v>129</v>
      </c>
      <c r="E134" s="205" t="s">
        <v>1</v>
      </c>
      <c r="F134" s="206" t="s">
        <v>545</v>
      </c>
      <c r="G134" s="204"/>
      <c r="H134" s="207">
        <v>3.0489999999999999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129</v>
      </c>
      <c r="AU134" s="213" t="s">
        <v>85</v>
      </c>
      <c r="AV134" s="13" t="s">
        <v>87</v>
      </c>
      <c r="AW134" s="13" t="s">
        <v>34</v>
      </c>
      <c r="AX134" s="13" t="s">
        <v>85</v>
      </c>
      <c r="AY134" s="213" t="s">
        <v>119</v>
      </c>
    </row>
    <row r="135" spans="1:65" s="2" customFormat="1" ht="24.2" customHeight="1">
      <c r="A135" s="33"/>
      <c r="B135" s="34"/>
      <c r="C135" s="185" t="s">
        <v>160</v>
      </c>
      <c r="D135" s="185" t="s">
        <v>122</v>
      </c>
      <c r="E135" s="186" t="s">
        <v>546</v>
      </c>
      <c r="F135" s="187" t="s">
        <v>547</v>
      </c>
      <c r="G135" s="188" t="s">
        <v>133</v>
      </c>
      <c r="H135" s="189">
        <v>1347</v>
      </c>
      <c r="I135" s="190"/>
      <c r="J135" s="191">
        <f>ROUND(I135*H135,2)</f>
        <v>0</v>
      </c>
      <c r="K135" s="187" t="s">
        <v>134</v>
      </c>
      <c r="L135" s="38"/>
      <c r="M135" s="192" t="s">
        <v>1</v>
      </c>
      <c r="N135" s="193" t="s">
        <v>42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126</v>
      </c>
      <c r="AT135" s="196" t="s">
        <v>122</v>
      </c>
      <c r="AU135" s="196" t="s">
        <v>85</v>
      </c>
      <c r="AY135" s="16" t="s">
        <v>119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85</v>
      </c>
      <c r="BK135" s="197">
        <f>ROUND(I135*H135,2)</f>
        <v>0</v>
      </c>
      <c r="BL135" s="16" t="s">
        <v>126</v>
      </c>
      <c r="BM135" s="196" t="s">
        <v>548</v>
      </c>
    </row>
    <row r="136" spans="1:65" s="2" customFormat="1" ht="29.25">
      <c r="A136" s="33"/>
      <c r="B136" s="34"/>
      <c r="C136" s="35"/>
      <c r="D136" s="198" t="s">
        <v>128</v>
      </c>
      <c r="E136" s="35"/>
      <c r="F136" s="199" t="s">
        <v>549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128</v>
      </c>
      <c r="AU136" s="16" t="s">
        <v>85</v>
      </c>
    </row>
    <row r="137" spans="1:65" s="13" customFormat="1">
      <c r="B137" s="203"/>
      <c r="C137" s="204"/>
      <c r="D137" s="198" t="s">
        <v>129</v>
      </c>
      <c r="E137" s="205" t="s">
        <v>1</v>
      </c>
      <c r="F137" s="206" t="s">
        <v>550</v>
      </c>
      <c r="G137" s="204"/>
      <c r="H137" s="207">
        <v>1347</v>
      </c>
      <c r="I137" s="208"/>
      <c r="J137" s="204"/>
      <c r="K137" s="204"/>
      <c r="L137" s="209"/>
      <c r="M137" s="235"/>
      <c r="N137" s="236"/>
      <c r="O137" s="236"/>
      <c r="P137" s="236"/>
      <c r="Q137" s="236"/>
      <c r="R137" s="236"/>
      <c r="S137" s="236"/>
      <c r="T137" s="237"/>
      <c r="AT137" s="213" t="s">
        <v>129</v>
      </c>
      <c r="AU137" s="213" t="s">
        <v>85</v>
      </c>
      <c r="AV137" s="13" t="s">
        <v>87</v>
      </c>
      <c r="AW137" s="13" t="s">
        <v>34</v>
      </c>
      <c r="AX137" s="13" t="s">
        <v>85</v>
      </c>
      <c r="AY137" s="213" t="s">
        <v>119</v>
      </c>
    </row>
    <row r="138" spans="1:65" s="2" customFormat="1" ht="6.95" customHeight="1">
      <c r="A138" s="33"/>
      <c r="B138" s="53"/>
      <c r="C138" s="54"/>
      <c r="D138" s="54"/>
      <c r="E138" s="54"/>
      <c r="F138" s="54"/>
      <c r="G138" s="54"/>
      <c r="H138" s="54"/>
      <c r="I138" s="54"/>
      <c r="J138" s="54"/>
      <c r="K138" s="54"/>
      <c r="L138" s="38"/>
      <c r="M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</sheetData>
  <sheetProtection algorithmName="SHA-512" hashValue="j9sb5jCiJjjgi4ycR1icxufGvm67zBFP0/rKGbj518E7L4ytLfuiBp9eQ9UkawzAxq3GepMu6pgzHpaN+Pv2JA==" saltValue="qLOEiejtXYC2P3Nph5XZhJdrGAERBdiPoqOtZOE7qFI6axIpKeOyUiY+rDsqt8LsT6G1Yt1h1Tfwl+7oykuKPQ==" spinCount="100000" sheet="1" objects="1" scenarios="1" formatColumns="0" formatRows="0" autoFilter="0"/>
  <autoFilter ref="C116:K13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staniční k...</vt:lpstr>
      <vt:lpstr>SO 02 - Oprava staniční k...</vt:lpstr>
      <vt:lpstr>VON - Oprava staničních k...</vt:lpstr>
      <vt:lpstr>'Rekapitulace stavby'!Názvy_tisku</vt:lpstr>
      <vt:lpstr>'SO 01 - Oprava staniční k...'!Názvy_tisku</vt:lpstr>
      <vt:lpstr>'SO 02 - Oprava staniční k...'!Názvy_tisku</vt:lpstr>
      <vt:lpstr>'VON - Oprava staničních k...'!Názvy_tisku</vt:lpstr>
      <vt:lpstr>'Rekapitulace stavby'!Oblast_tisku</vt:lpstr>
      <vt:lpstr>'SO 01 - Oprava staniční k...'!Oblast_tisku</vt:lpstr>
      <vt:lpstr>'SO 02 - Oprava staniční k...'!Oblast_tisku</vt:lpstr>
      <vt:lpstr>'VON - Oprava staničních 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2020-09-04T06:02:42Z</cp:lastPrinted>
  <dcterms:created xsi:type="dcterms:W3CDTF">2020-09-04T06:00:03Z</dcterms:created>
  <dcterms:modified xsi:type="dcterms:W3CDTF">2020-09-04T06:03:04Z</dcterms:modified>
</cp:coreProperties>
</file>